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75" windowWidth="27555" windowHeight="12045"/>
  </bookViews>
  <sheets>
    <sheet name="2019 (сессия июнь) " sheetId="1" r:id="rId1"/>
  </sheets>
  <definedNames>
    <definedName name="_xlnm._FilterDatabase" localSheetId="0" hidden="1">'2019 (сессия июнь) '!$A$13:$E$695</definedName>
    <definedName name="_xlnm.Print_Titles" localSheetId="0">'2019 (сессия июнь) '!$13:$13</definedName>
    <definedName name="_xlnm.Print_Area" localSheetId="0">'2019 (сессия июнь) '!$A$1:$F$695</definedName>
  </definedNames>
  <calcPr calcId="125725"/>
</workbook>
</file>

<file path=xl/calcChain.xml><?xml version="1.0" encoding="utf-8"?>
<calcChain xmlns="http://schemas.openxmlformats.org/spreadsheetml/2006/main">
  <c r="E16" i="1"/>
  <c r="E18"/>
  <c r="E21"/>
  <c r="E20" s="1"/>
  <c r="E24"/>
  <c r="E15" s="1"/>
  <c r="E14" s="1"/>
  <c r="E30"/>
  <c r="E29" s="1"/>
  <c r="E28" s="1"/>
  <c r="E27" s="1"/>
  <c r="E32"/>
  <c r="E35"/>
  <c r="E39"/>
  <c r="E42"/>
  <c r="E48"/>
  <c r="E47" s="1"/>
  <c r="E46" s="1"/>
  <c r="E45" s="1"/>
  <c r="E50"/>
  <c r="E49" s="1"/>
  <c r="E51"/>
  <c r="E56"/>
  <c r="E55" s="1"/>
  <c r="E57"/>
  <c r="E58"/>
  <c r="E59"/>
  <c r="E61"/>
  <c r="E63"/>
  <c r="E68"/>
  <c r="E69"/>
  <c r="E67" s="1"/>
  <c r="E70"/>
  <c r="E73"/>
  <c r="E72" s="1"/>
  <c r="E76"/>
  <c r="E75" s="1"/>
  <c r="E78"/>
  <c r="E81"/>
  <c r="E84"/>
  <c r="E83" s="1"/>
  <c r="E88"/>
  <c r="E87" s="1"/>
  <c r="E89"/>
  <c r="E92"/>
  <c r="E94"/>
  <c r="E96"/>
  <c r="E99"/>
  <c r="E98" s="1"/>
  <c r="E91" s="1"/>
  <c r="E101"/>
  <c r="E100" s="1"/>
  <c r="E103"/>
  <c r="E105"/>
  <c r="E107"/>
  <c r="E109"/>
  <c r="E113"/>
  <c r="E112" s="1"/>
  <c r="E115"/>
  <c r="E114" s="1"/>
  <c r="E116"/>
  <c r="E120"/>
  <c r="E118" s="1"/>
  <c r="E121"/>
  <c r="E122"/>
  <c r="E123"/>
  <c r="E124"/>
  <c r="E126"/>
  <c r="E128"/>
  <c r="E127" s="1"/>
  <c r="E129"/>
  <c r="E130"/>
  <c r="E132"/>
  <c r="E131" s="1"/>
  <c r="E133"/>
  <c r="E135"/>
  <c r="E139"/>
  <c r="E138" s="1"/>
  <c r="E140"/>
  <c r="E142"/>
  <c r="E145"/>
  <c r="E147"/>
  <c r="E152"/>
  <c r="E151" s="1"/>
  <c r="E150" s="1"/>
  <c r="E157"/>
  <c r="E156" s="1"/>
  <c r="E159"/>
  <c r="E158" s="1"/>
  <c r="E160"/>
  <c r="E163"/>
  <c r="E164"/>
  <c r="E166"/>
  <c r="E165" s="1"/>
  <c r="E167"/>
  <c r="E171"/>
  <c r="E170" s="1"/>
  <c r="E172"/>
  <c r="E175"/>
  <c r="E174" s="1"/>
  <c r="E176"/>
  <c r="E178"/>
  <c r="E181"/>
  <c r="E184"/>
  <c r="E183" s="1"/>
  <c r="E185"/>
  <c r="E188"/>
  <c r="E187" s="1"/>
  <c r="E192"/>
  <c r="E191" s="1"/>
  <c r="E190" s="1"/>
  <c r="E197"/>
  <c r="E196" s="1"/>
  <c r="E201"/>
  <c r="E199" s="1"/>
  <c r="E203"/>
  <c r="E202" s="1"/>
  <c r="E204"/>
  <c r="E206"/>
  <c r="E209"/>
  <c r="E208" s="1"/>
  <c r="E211"/>
  <c r="E210" s="1"/>
  <c r="E213"/>
  <c r="E212" s="1"/>
  <c r="E215"/>
  <c r="E214" s="1"/>
  <c r="E219"/>
  <c r="E218" s="1"/>
  <c r="E217" s="1"/>
  <c r="E216" s="1"/>
  <c r="E222"/>
  <c r="E221" s="1"/>
  <c r="E223"/>
  <c r="E226"/>
  <c r="E227"/>
  <c r="E228"/>
  <c r="E231"/>
  <c r="E230" s="1"/>
  <c r="E232"/>
  <c r="E234"/>
  <c r="E236"/>
  <c r="E238"/>
  <c r="E241"/>
  <c r="E246"/>
  <c r="E245" s="1"/>
  <c r="E250"/>
  <c r="E249" s="1"/>
  <c r="E248" s="1"/>
  <c r="E251"/>
  <c r="E255"/>
  <c r="E254" s="1"/>
  <c r="E253" s="1"/>
  <c r="E258"/>
  <c r="E257" s="1"/>
  <c r="E263"/>
  <c r="E262" s="1"/>
  <c r="E265"/>
  <c r="E264" s="1"/>
  <c r="E268"/>
  <c r="E267" s="1"/>
  <c r="E266" s="1"/>
  <c r="E272"/>
  <c r="E271" s="1"/>
  <c r="E270" s="1"/>
  <c r="E273"/>
  <c r="E276"/>
  <c r="E275" s="1"/>
  <c r="E277"/>
  <c r="E280"/>
  <c r="E283"/>
  <c r="E282" s="1"/>
  <c r="E284"/>
  <c r="E289"/>
  <c r="E288" s="1"/>
  <c r="E287" s="1"/>
  <c r="E286" s="1"/>
  <c r="E291"/>
  <c r="E290" s="1"/>
  <c r="E292"/>
  <c r="E298"/>
  <c r="E297" s="1"/>
  <c r="E296" s="1"/>
  <c r="E299"/>
  <c r="E303"/>
  <c r="E304"/>
  <c r="E305"/>
  <c r="E308"/>
  <c r="E307" s="1"/>
  <c r="E309"/>
  <c r="E312"/>
  <c r="E311" s="1"/>
  <c r="E314"/>
  <c r="E317"/>
  <c r="E316" s="1"/>
  <c r="E319"/>
  <c r="E320"/>
  <c r="E322"/>
  <c r="E321" s="1"/>
  <c r="E324"/>
  <c r="E323" s="1"/>
  <c r="E326"/>
  <c r="E325" s="1"/>
  <c r="E328"/>
  <c r="E331"/>
  <c r="E330" s="1"/>
  <c r="E333"/>
  <c r="E336"/>
  <c r="E341"/>
  <c r="E340" s="1"/>
  <c r="E343"/>
  <c r="E346"/>
  <c r="E349"/>
  <c r="E352"/>
  <c r="E353"/>
  <c r="E357"/>
  <c r="E356" s="1"/>
  <c r="E355" s="1"/>
  <c r="E354" s="1"/>
  <c r="E361"/>
  <c r="E362"/>
  <c r="E364"/>
  <c r="E363" s="1"/>
  <c r="E366"/>
  <c r="E365" s="1"/>
  <c r="E367"/>
  <c r="E371"/>
  <c r="E369" s="1"/>
  <c r="E373"/>
  <c r="E372" s="1"/>
  <c r="E375"/>
  <c r="E376"/>
  <c r="E378"/>
  <c r="E377" s="1"/>
  <c r="E380"/>
  <c r="E379" s="1"/>
  <c r="E382"/>
  <c r="E381" s="1"/>
  <c r="E384"/>
  <c r="E383" s="1"/>
  <c r="E385"/>
  <c r="E388"/>
  <c r="E390"/>
  <c r="E393"/>
  <c r="E394"/>
  <c r="E398"/>
  <c r="E399"/>
  <c r="E404"/>
  <c r="E403" s="1"/>
  <c r="E402" s="1"/>
  <c r="E409"/>
  <c r="E408" s="1"/>
  <c r="E410"/>
  <c r="E413"/>
  <c r="E412" s="1"/>
  <c r="E414"/>
  <c r="E416"/>
  <c r="E415" s="1"/>
  <c r="E418"/>
  <c r="E417" s="1"/>
  <c r="E420"/>
  <c r="E419" s="1"/>
  <c r="E422"/>
  <c r="E421" s="1"/>
  <c r="E423"/>
  <c r="E425"/>
  <c r="E427"/>
  <c r="E430"/>
  <c r="E429" s="1"/>
  <c r="E431"/>
  <c r="E433"/>
  <c r="E435"/>
  <c r="E439"/>
  <c r="E438" s="1"/>
  <c r="E441"/>
  <c r="E440" s="1"/>
  <c r="E444"/>
  <c r="E448"/>
  <c r="E447" s="1"/>
  <c r="E446" s="1"/>
  <c r="E453"/>
  <c r="E452" s="1"/>
  <c r="E451" s="1"/>
  <c r="E456"/>
  <c r="E455" s="1"/>
  <c r="E458"/>
  <c r="E457" s="1"/>
  <c r="E460"/>
  <c r="E459" s="1"/>
  <c r="E464"/>
  <c r="E463" s="1"/>
  <c r="E462" s="1"/>
  <c r="E466"/>
  <c r="E471"/>
  <c r="E470" s="1"/>
  <c r="E469" s="1"/>
  <c r="E474"/>
  <c r="E473" s="1"/>
  <c r="E472" s="1"/>
  <c r="E475"/>
  <c r="E476"/>
  <c r="E479"/>
  <c r="E481"/>
  <c r="E486"/>
  <c r="E485" s="1"/>
  <c r="E490"/>
  <c r="E489" s="1"/>
  <c r="E491"/>
  <c r="E493"/>
  <c r="E495"/>
  <c r="E497"/>
  <c r="E499"/>
  <c r="E501"/>
  <c r="E504"/>
  <c r="E503" s="1"/>
  <c r="E505"/>
  <c r="E507"/>
  <c r="E509"/>
  <c r="E511"/>
  <c r="E515"/>
  <c r="E516"/>
  <c r="E520"/>
  <c r="E519" s="1"/>
  <c r="E518" s="1"/>
  <c r="E517" s="1"/>
  <c r="E525"/>
  <c r="E526"/>
  <c r="E527"/>
  <c r="E529"/>
  <c r="E532"/>
  <c r="E531" s="1"/>
  <c r="E534"/>
  <c r="E533" s="1"/>
  <c r="E535"/>
  <c r="E537"/>
  <c r="E539"/>
  <c r="E542"/>
  <c r="E544"/>
  <c r="E547"/>
  <c r="E546" s="1"/>
  <c r="E550"/>
  <c r="E553"/>
  <c r="E552" s="1"/>
  <c r="E555"/>
  <c r="E558"/>
  <c r="E557" s="1"/>
  <c r="E561"/>
  <c r="E565"/>
  <c r="E569"/>
  <c r="E568" s="1"/>
  <c r="E567" s="1"/>
  <c r="E573"/>
  <c r="E572" s="1"/>
  <c r="E571" s="1"/>
  <c r="E578"/>
  <c r="E581"/>
  <c r="E580" s="1"/>
  <c r="E583"/>
  <c r="E582" s="1"/>
  <c r="E584"/>
  <c r="E587"/>
  <c r="E586" s="1"/>
  <c r="E589"/>
  <c r="E588" s="1"/>
  <c r="E590"/>
  <c r="E592"/>
  <c r="E595"/>
  <c r="E597"/>
  <c r="E599"/>
  <c r="E601"/>
  <c r="E604"/>
  <c r="E603" s="1"/>
  <c r="E605"/>
  <c r="E607"/>
  <c r="E610"/>
  <c r="E609" s="1"/>
  <c r="E611"/>
  <c r="E613"/>
  <c r="E616"/>
  <c r="E619"/>
  <c r="E618" s="1"/>
  <c r="E620"/>
  <c r="E624"/>
  <c r="E623" s="1"/>
  <c r="E626"/>
  <c r="E625" s="1"/>
  <c r="E627"/>
  <c r="E630"/>
  <c r="E629" s="1"/>
  <c r="E633"/>
  <c r="E632" s="1"/>
  <c r="E631" s="1"/>
  <c r="E638"/>
  <c r="E637" s="1"/>
  <c r="E636" s="1"/>
  <c r="E643"/>
  <c r="E642" s="1"/>
  <c r="E645"/>
  <c r="E644" s="1"/>
  <c r="E647"/>
  <c r="E646" s="1"/>
  <c r="E650"/>
  <c r="E649" s="1"/>
  <c r="E652"/>
  <c r="E651" s="1"/>
  <c r="E654"/>
  <c r="E653" s="1"/>
  <c r="E656"/>
  <c r="E655" s="1"/>
  <c r="E658"/>
  <c r="E661"/>
  <c r="E660" s="1"/>
  <c r="E663"/>
  <c r="E668"/>
  <c r="E669"/>
  <c r="E670"/>
  <c r="E676"/>
  <c r="E675" s="1"/>
  <c r="E679"/>
  <c r="E678" s="1"/>
  <c r="E683"/>
  <c r="E682" s="1"/>
  <c r="E681" s="1"/>
  <c r="E684"/>
  <c r="E687"/>
  <c r="E685" s="1"/>
  <c r="E689"/>
  <c r="E692"/>
  <c r="E691" s="1"/>
  <c r="E694"/>
  <c r="E693" s="1"/>
  <c r="E688" s="1"/>
  <c r="E615" l="1"/>
  <c r="E554"/>
  <c r="E524"/>
  <c r="E478"/>
  <c r="E437"/>
  <c r="E392"/>
  <c r="E387" s="1"/>
  <c r="E594"/>
  <c r="E279"/>
  <c r="E269" s="1"/>
  <c r="E225"/>
  <c r="E195"/>
  <c r="E194" s="1"/>
  <c r="E102"/>
  <c r="E86"/>
  <c r="E85" s="1"/>
  <c r="E66"/>
  <c r="E65" s="1"/>
  <c r="E667"/>
  <c r="E641"/>
  <c r="E577"/>
  <c r="E549"/>
  <c r="E541"/>
  <c r="E397"/>
  <c r="E396" s="1"/>
  <c r="E395" s="1"/>
  <c r="E360"/>
  <c r="E359" s="1"/>
  <c r="E358" s="1"/>
  <c r="E327"/>
  <c r="E302"/>
  <c r="E301" s="1"/>
  <c r="E220"/>
  <c r="E54"/>
  <c r="E53" s="1"/>
  <c r="E622"/>
  <c r="E407"/>
  <c r="E406" s="1"/>
  <c r="E523"/>
  <c r="E522" s="1"/>
  <c r="E521" s="1"/>
  <c r="E401"/>
  <c r="E674"/>
  <c r="E673" s="1"/>
  <c r="E648"/>
  <c r="E468"/>
  <c r="E450" s="1"/>
  <c r="E244"/>
  <c r="E657"/>
  <c r="E514"/>
  <c r="E513" s="1"/>
  <c r="E339"/>
  <c r="E261"/>
  <c r="E260" s="1"/>
  <c r="E180"/>
  <c r="E111"/>
  <c r="E662"/>
  <c r="E348"/>
  <c r="E318"/>
  <c r="E313" s="1"/>
  <c r="E169"/>
  <c r="E162"/>
  <c r="E155"/>
  <c r="E154" s="1"/>
  <c r="E149" s="1"/>
  <c r="E80"/>
  <c r="E74" s="1"/>
  <c r="E488"/>
  <c r="E484" s="1"/>
  <c r="E483" s="1"/>
  <c r="E44" l="1"/>
  <c r="E640"/>
  <c r="E635" s="1"/>
  <c r="E243"/>
  <c r="E295"/>
  <c r="E294" s="1"/>
  <c r="E576"/>
  <c r="E575" s="1"/>
  <c r="E695" l="1"/>
</calcChain>
</file>

<file path=xl/sharedStrings.xml><?xml version="1.0" encoding="utf-8"?>
<sst xmlns="http://schemas.openxmlformats.org/spreadsheetml/2006/main" count="2351" uniqueCount="411">
  <si>
    <t>".</t>
  </si>
  <si>
    <t>ИТОГО</t>
  </si>
  <si>
    <t>800</t>
  </si>
  <si>
    <t>99 0 00 99980</t>
  </si>
  <si>
    <t>992</t>
  </si>
  <si>
    <t>Иные бюджетные ассигнования</t>
  </si>
  <si>
    <t>Резерв средств на открытие новых муниципальных учреждений, изменение действующей сети учреждений в МО ГО "Сыктывкар", подведомственных главным распорядителям бюджетных средств МО ГО "Сыктывкар"; на финансовое обеспечение софинансирования мероприятий, осуществляемых за счет безвозмездных поступлений; на повышение оплаты труда и пенсионное обеспечение в соответствии с действующим законодательством; на исполнение обязательств, предусмотренных разделом IX Жилищного кодекса Российской Федерации, статьей 24.7 Федерального закона от 24.06.1998 № 89-ФЗ "Об отходах производства и потребления" в части имущества, находящегося в собственности МО ГО "Сыктывкар"</t>
  </si>
  <si>
    <t>99 0 00 90010</t>
  </si>
  <si>
    <t>Резервный фонд администрации МО ГО "Сыктывкар"</t>
  </si>
  <si>
    <t>99 0 00 00250</t>
  </si>
  <si>
    <t>Исполнение судебных актов по обращению взыскания на средства бюджета МО ГО "Сыктывкар"</t>
  </si>
  <si>
    <t>99 0 00 00000</t>
  </si>
  <si>
    <t>Непрограммные направления деятельности</t>
  </si>
  <si>
    <t>11 3 80 00000</t>
  </si>
  <si>
    <t>200</t>
  </si>
  <si>
    <t>Закупка товаров, работ и услуг для обеспечения государственных (муниципальных) нужд</t>
  </si>
  <si>
    <t>Расходы бюджета МО ГО "Сыктывкар" в рамках основного мероприятия "Реализация прочих функций, связанных с муниципальным управлением"</t>
  </si>
  <si>
    <t>11 3 79 00000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</si>
  <si>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</si>
  <si>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</si>
  <si>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бюджета МО ГО "Сыктывкар" в рамках основного мероприятия "Обеспечение функций муниципальных органов, в том числе территориальных органов"</t>
  </si>
  <si>
    <t>11 3 00 00000</t>
  </si>
  <si>
    <t>Подпрограмма "Обеспечение создания условий для реализации муниципальной программы"</t>
  </si>
  <si>
    <t>700</t>
  </si>
  <si>
    <t>11 2 01 00000</t>
  </si>
  <si>
    <t>Обслуживание государственного (муниципального) долга</t>
  </si>
  <si>
    <t>Расходы бюджета МО ГО "Сыктывкар" в рамках основного мероприятия "Исполнение обязательств по расходам на обслуживание муниципального долга"</t>
  </si>
  <si>
    <t>11 2 00 00000</t>
  </si>
  <si>
    <t>Подпрограмма "Управление муниципальным долгом"</t>
  </si>
  <si>
    <t>11 1 01 00000</t>
  </si>
  <si>
    <t>Расходы бюджета МО ГО "Сыктывкар" в рамках основного мероприятия "Информационно-техническое сопровождение и обеспечение текущих процессов составления и исполнения бюджета МО ГО "Сыктывкар", ведения бухгалтерского учета и формирования отчетности"</t>
  </si>
  <si>
    <t>11 1 00 00000</t>
  </si>
  <si>
    <t>Подпрограмма "Управление муниципальными финансами"</t>
  </si>
  <si>
    <t>11 0 00 00000</t>
  </si>
  <si>
    <t>Муниципальная программа "Управление муниципальными финансами и муниципальным долгом"</t>
  </si>
  <si>
    <t>Департамент финансов администрации муниципального образования городского округа "Сыктывкар"</t>
  </si>
  <si>
    <t>06 4 80 00000</t>
  </si>
  <si>
    <t>977</t>
  </si>
  <si>
    <t>06 4 79 00000</t>
  </si>
  <si>
    <t>06 4 59 00000</t>
  </si>
  <si>
    <t>Расходы бюджета МО ГО "Сыктывкар" в рамках основного мероприятия "Обеспечение деятельности (оказание услуг) муниципальных учреждений (организаций)"</t>
  </si>
  <si>
    <t>06 4 00 00000</t>
  </si>
  <si>
    <t>Подпрограмма "Обеспечение создания условий для реализации муниципальной программы МО ГО "Сыктывкар"</t>
  </si>
  <si>
    <t>06 3 15 00000</t>
  </si>
  <si>
    <t>Расходы бюджета МО ГО "Сыктывкар" в рамках основного мероприятия "Обеспечение мероприятий в сфере противодействия терроризму и экстремизму среди населения"</t>
  </si>
  <si>
    <t>06 3 14 00000</t>
  </si>
  <si>
    <t>Расходы бюджета МО ГО "Сыктывкар" в рамках основного мероприятия "Внедрение сегмента аппаратно-программного комплекса "Безопасный город"</t>
  </si>
  <si>
    <t>06 3 00 00000</t>
  </si>
  <si>
    <t>Подпрограмма "Безопасный город"</t>
  </si>
  <si>
    <t>06 2 08 00000</t>
  </si>
  <si>
    <t>Расходы бюджета МО ГО "Сыктывкар" в рамках основного мероприятия "Организация и обеспечение мероприятий по проведению противопожарной пропаганды"</t>
  </si>
  <si>
    <t>06 2 07 00000</t>
  </si>
  <si>
    <t>Расходы бюджета МО ГО "Сыктывкар" в рамках основного мероприятия "Мероприятия по предупреждению и смягчению последствий возникновения угроз лесных пожаров"</t>
  </si>
  <si>
    <t>400</t>
  </si>
  <si>
    <t>06 2 06 00000</t>
  </si>
  <si>
    <t>Капитальные вложения в объекты государственной (муниципальной) собственности</t>
  </si>
  <si>
    <t>Расходы бюджета МО ГО "Сыктывкар" в рамках основного мероприятия "Бюджетные инвестиции в объекты муниципальной собственности"</t>
  </si>
  <si>
    <t>06 2 05 00000</t>
  </si>
  <si>
    <t>Расходы бюджета МО ГО "Сыктывкар" в рамках основного мероприятия "Разработка и осуществление мероприятий по обеспечению первичных мер пожарной безопасности на территории МО ГО "Сыктывкар"</t>
  </si>
  <si>
    <t>06 2 00 00000</t>
  </si>
  <si>
    <t>Подпрограмма "Пожарная безопасность"</t>
  </si>
  <si>
    <t>06 1 04 00000</t>
  </si>
  <si>
    <t>Расходы бюджета МО ГО "Сыктывкар" в рамках основного мероприятия "Организация и обеспечение эффективной работы органов управления, сил и средств Сыктывкарского звена Коми республиканской подсистемы РСЧС и гражданской обороны по защите населения и территорий МО ГО "Сыктывкар" от чрезвычайных ситуаций природного, техногенного и военного характера"</t>
  </si>
  <si>
    <t>06 1 02 00000</t>
  </si>
  <si>
    <t>Расходы бюджета МО ГО "Сыктывкар" в рамках основного мероприятия "Организация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здоровья"</t>
  </si>
  <si>
    <t>06 1 01 00000</t>
  </si>
  <si>
    <t>Расходы бюджета МО ГО "Сыктывкар" в рамках основного мероприятия "Формирование знаний у населения и совершенствование мероприятий по их пропаганде в области гражданской обороны, защиты от чрезвычайных ситуаций и безопасности людей на водных объектах"</t>
  </si>
  <si>
    <t>06 1 00 00000</t>
  </si>
  <si>
    <t>Подпрограмма "Гражданская оборона. Защита населения и территорий МО ГО "Сыктывкар" от чрезвычайных ситуаций"</t>
  </si>
  <si>
    <t>06 0 00 00000</t>
  </si>
  <si>
    <t>Муниципальная программа "Безопасность жизнедеятельности населения"</t>
  </si>
  <si>
    <t>02 1 03 00000</t>
  </si>
  <si>
    <t>Расходы бюджета МО ГО "Сыктывкар" в рамках основного мероприятия "Создание условий для массового отдыха жителей МО ГО "Сыктывкар" (исполнение плана общегородских мероприятий)"</t>
  </si>
  <si>
    <t>02 1 00 00000</t>
  </si>
  <si>
    <t>Подпрограмма "Формирование благоприятных условий для развития культурного потенциала"</t>
  </si>
  <si>
    <t>02 0 00 00000</t>
  </si>
  <si>
    <t>Муниципальная программа "Развитие культуры, физической культуры и спорта"</t>
  </si>
  <si>
    <t>Управление по делам гражданской обороны, чрезвычайным ситуациям и пожарной безопасности администрации муниципального образования городского округа "Сыктывкар"</t>
  </si>
  <si>
    <t>600</t>
  </si>
  <si>
    <t>975</t>
  </si>
  <si>
    <t>Предоставление субсидий бюджетным, автономным учреждениям и иным некоммерческим организациям</t>
  </si>
  <si>
    <t>01 5 80 00000</t>
  </si>
  <si>
    <t>01 5 79 00000</t>
  </si>
  <si>
    <t>01 5 59 00000</t>
  </si>
  <si>
    <t>01 5 00 00000</t>
  </si>
  <si>
    <t>01 4 42 00000</t>
  </si>
  <si>
    <t>Расходы бюджета МО ГО "Сыктывкар" в рамках основного мероприятия "Организация трудовых объединений в муниципальных образовательных организациях и совместно с предприятиями для несовершеннолетних граждан в возрасте от 14 до 18 лет"</t>
  </si>
  <si>
    <t>01 4 41 S2040</t>
  </si>
  <si>
    <t>Расходы бюджета МО ГО "Сыктывкар" в рамках основного мероприятия "Мероприятия по проведению круглогодичного оздоровления и отдыха детей"</t>
  </si>
  <si>
    <t>01 4 41 00000</t>
  </si>
  <si>
    <t>01 4 00 00000</t>
  </si>
  <si>
    <t>Подпрограмма "Оздоровление и отдых детей, проживающих в МО ГО "Сыктывкар"</t>
  </si>
  <si>
    <t>01 3 94 73190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</si>
  <si>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типа, в рамках основного мероприятия "Осуществление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типа"</t>
  </si>
  <si>
    <t>01 3 60 S2020</t>
  </si>
  <si>
    <t>Расходы бюджета МО ГО "Сыктывкар" в рамках основного мероприятия "Создание условий для функционирования муниципальных учреждений (организаций)"</t>
  </si>
  <si>
    <t>01 3 60 00000</t>
  </si>
  <si>
    <t>01 3 59 S2850</t>
  </si>
  <si>
    <t>01 3 59 S2700</t>
  </si>
  <si>
    <t>01 3 59 00000</t>
  </si>
  <si>
    <t>01 3 49 00000</t>
  </si>
  <si>
    <t>Расходы бюджета МО ГО "Сыктывкар" в рамках основного мероприятия "Обеспечение персонифицированного финансирования дополнительного образования детей"</t>
  </si>
  <si>
    <t>01 3 38 00000</t>
  </si>
  <si>
    <t>Расходы бюджета МО ГО "Сыктывкар" в рамках основного мероприятия "Мероприятия по профилактике безнадзорности и правонарушений среди несовершеннолетних"</t>
  </si>
  <si>
    <t>01 3 37 00000</t>
  </si>
  <si>
    <t>Расходы бюджета МО ГО "Сыктывкар" в рамках основного мероприятия "Поддержка талантливой молодежи и одаренных обучающихся"</t>
  </si>
  <si>
    <t>01 3 34 00000</t>
  </si>
  <si>
    <t>Расходы бюджета МО ГО "Сыктывкар" в рамках основного мероприятия "Создание условий для вовлечения молодежи в социальную практику, гражданского образования и патриотического воспитания молодежи, содействие формированию правовых, культурных и нравственных ценностей среди молодежи"</t>
  </si>
  <si>
    <t>01 3 00 00000</t>
  </si>
  <si>
    <t>Подпрограмма "Дети и молодежь города Сыктывкара"</t>
  </si>
  <si>
    <t>01 2 95 73010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</si>
  <si>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 в рамках основного мероприятия "Реализация муниципальными дошкольными организациями и муниципальными общеобразовательными организациями основных общеобразовательных программ"</t>
  </si>
  <si>
    <t>01 2 94 73190</t>
  </si>
  <si>
    <t>01 2 91 00000</t>
  </si>
  <si>
    <t>Расходы бюджета МО ГО "Сыктывкар" в рамках основного мероприятия "Проведение противопожарных мероприятий"</t>
  </si>
  <si>
    <t>01 2 60 00000</t>
  </si>
  <si>
    <t>01 2 59 S2850</t>
  </si>
  <si>
    <t>01 2 59 00000</t>
  </si>
  <si>
    <t>01 2 23 S2000</t>
  </si>
  <si>
    <t>Расходы бюджета МО ГО "Сыктывкар" в рамках основного мероприятия "Организация питания учащихся в муниципальных образовательных организациях"</t>
  </si>
  <si>
    <t>01 2 23 00000</t>
  </si>
  <si>
    <t>01 2 00 00000</t>
  </si>
  <si>
    <t>Подпрограмма "Развитие общего образования"</t>
  </si>
  <si>
    <t>01 0 00 00000</t>
  </si>
  <si>
    <t>Муниципальная программа "Развитие образования"</t>
  </si>
  <si>
    <t>Управление образования администрации муниципального образования городского округа "Сыктывкар"</t>
  </si>
  <si>
    <t>05 2 07 00000</t>
  </si>
  <si>
    <t>974</t>
  </si>
  <si>
    <t>Расходы бюджета МО ГО "Сыктывкар" в рамках основного мероприятия "Финансовая поддержка субъектов малого и среднего предпринимательства, включая крестьянские (фермерские) хозяйства"</t>
  </si>
  <si>
    <t>05 2 00 00000</t>
  </si>
  <si>
    <t>Подпрограмма "Малое и среднее предпринимательство"</t>
  </si>
  <si>
    <t>05 0 00 00000</t>
  </si>
  <si>
    <t>Муниципальная программа "Развитие экономики"</t>
  </si>
  <si>
    <t>01 5 94 73190</t>
  </si>
  <si>
    <t>01 1 95 73010</t>
  </si>
  <si>
    <t>01 1 94 73190</t>
  </si>
  <si>
    <t>01 1 93 L0270</t>
  </si>
  <si>
    <t>Расходы бюджета МО ГО "Сыктывкар" в рамках основного мероприятия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</si>
  <si>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01 1 91 00000</t>
  </si>
  <si>
    <t>01 1 60 00000</t>
  </si>
  <si>
    <t>01 1 59 S2850</t>
  </si>
  <si>
    <t>01 1 59 00000</t>
  </si>
  <si>
    <t>01 1 03 73020</t>
  </si>
  <si>
    <t>300</t>
  </si>
  <si>
    <t>Социальное обеспечение и иные выплаты населению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</si>
  <si>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в рамках основного мероприятия "Компенсация за содержание ребенка (присмотр и уход за ребенком) в государственных, муниципальных образовательных организациях,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образования"</t>
  </si>
  <si>
    <t>01 1 00 00000</t>
  </si>
  <si>
    <t>Подпрограмма "Развитие дошкольного образования"</t>
  </si>
  <si>
    <t>Управление дошкольного образования администрации муниципального образования городского округа "Сыктывкар"</t>
  </si>
  <si>
    <t>10 1 06 S2480</t>
  </si>
  <si>
    <t>964</t>
  </si>
  <si>
    <t>Расходы бюджета МО ГО "Сыктывкар" в рамках основного мероприятия "Реализация народных проектов в сфере благоустройства"</t>
  </si>
  <si>
    <t>10 1 00 00000</t>
  </si>
  <si>
    <t>Подпрограмма "Благоустройство территорий МО ГО "Сыктывкар"</t>
  </si>
  <si>
    <t>10 0 00 00000</t>
  </si>
  <si>
    <t>Муниципальная программа "Развитие современной городской среды"</t>
  </si>
  <si>
    <t>02 3 79 00000</t>
  </si>
  <si>
    <t>02 3 00 00000</t>
  </si>
  <si>
    <t>02 2 Р5 52290</t>
  </si>
  <si>
    <t>Расходы бюджета МО ГО "Сыктывкар" в рамках основного мероприятия "Реализация отдельных мероприятий регионального проекта "Новая физическая культура населения (Спорт - норма жизни)", в части развития материально-технической базы спортивных школ олимпийского резерва"</t>
  </si>
  <si>
    <t>02 2 Р5 52280</t>
  </si>
  <si>
    <t>Расходы бюджета МО ГО "Сыктывкар" в рамках основного мероприятия "Реализация отдельных мероприятий регионального проекта "Новая физическая культура населения (Спорт - норма жизни)" в части закупки спортивно-технологического оборудования для создания малых спортивных площадок"</t>
  </si>
  <si>
    <t>02 2 Р5 50810</t>
  </si>
  <si>
    <t>Расходы бюджета МО ГО "Сыктывкар" в рамках основного мероприятия "Реализация отдельных мероприятий регионального проекта "Новая физическая культура населения (Спорт - норма жизни)", в части выполнения программ по спортивной подготовке в соответствии с федеральными стандартами спортивной подготовки по базовым видам спорта"</t>
  </si>
  <si>
    <t>02 2 91 00000</t>
  </si>
  <si>
    <t>02 2 60 00000</t>
  </si>
  <si>
    <t>02 2 59 S2850</t>
  </si>
  <si>
    <t>02 2 59 S2700</t>
  </si>
  <si>
    <t>02 2 59 00000</t>
  </si>
  <si>
    <t>02 2 24 00000</t>
  </si>
  <si>
    <t>Расходы бюджета МО ГО "Сыктывкар" в рамках основного мероприятия "Внедрение Всероссийского физкультурно - спортивного комплекса "Готов к труду и обороне"</t>
  </si>
  <si>
    <t>02 2 14 00000</t>
  </si>
  <si>
    <t>Расходы бюджета МО ГО "Сыктывкар" в рамках основного мероприятия "Обеспечение участия спортсменов в официальных республиканских, межрегиональных, всероссийских и международных соревнованиях"</t>
  </si>
  <si>
    <t>02 2 13 S2500</t>
  </si>
  <si>
    <t>Расходы бюджета МО ГО "Сыктывкар" в рамках основного мероприятия "Реализация малых проектов в сфере физической культуры и спорта"</t>
  </si>
  <si>
    <t>02 2 13 00000</t>
  </si>
  <si>
    <t>02 2 00 00000</t>
  </si>
  <si>
    <t>Подпрограмма "Формирование благоприятных условий для развития физической культуры и спорта"</t>
  </si>
  <si>
    <t>Управление физической культуры и спорта администрации МО ГО "Сыктывкар"</t>
  </si>
  <si>
    <t>963</t>
  </si>
  <si>
    <t>99 0 00 00200</t>
  </si>
  <si>
    <t>Реализация прочих функций, связанных с муниципальным управлением</t>
  </si>
  <si>
    <t>11 1 02 00000</t>
  </si>
  <si>
    <t>Расходы бюджета МО ГО «Сыктывкар» в рамках основного мероприятия "Управление, распоряжение и использование муниципального имущества МО ГО "Сыктывкар" (за исключением земельных участков)</t>
  </si>
  <si>
    <t>09 2 04 S9602</t>
  </si>
  <si>
    <t>Расходы бюджета МО ГО "Сыктывкар" в рамках основного мероприятия " Обеспечение мероприятий по переселению граждан из аварийного жилищного фонда"</t>
  </si>
  <si>
    <t>09 2 04 09602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</si>
  <si>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в рамках основного мероприятия " Обеспечение мероприятий по переселению граждан из аварийного жилищного фонда"</t>
  </si>
  <si>
    <t>09 2 00 00000</t>
  </si>
  <si>
    <t>Подпрограмма "Предоставление финансовой поддержки отдельным категориям граждан с целью улучшения их жилищных условий в соответствии с законодательством"</t>
  </si>
  <si>
    <t>09 0 00 00000</t>
  </si>
  <si>
    <t>Муниципальная программа "Развитие территории"</t>
  </si>
  <si>
    <t>04 7 37 00000</t>
  </si>
  <si>
    <t>Расходы бюджета МО ГО "Сыктывкар" в рамках основного мероприятия "Мероприятия по энергосбережению и повышению энергетической эффективности в жилищном фонде"</t>
  </si>
  <si>
    <t>04 7 00 00000</t>
  </si>
  <si>
    <t>Подпрограмма "Энергосбережение и повышение энергетической эффективности на территории МО ГО "Сыктывкар"</t>
  </si>
  <si>
    <t>04 1 03 00000</t>
  </si>
  <si>
    <t>Расходы бюджета МО ГО "Сыктывкар" в рамках основного мероприятия "Взносы на капитальный ремонт общего имущества в многоквартирных домах в доле муниципальных помещений"</t>
  </si>
  <si>
    <t>04 1 00 00000</t>
  </si>
  <si>
    <t>Подпрограмма "Обеспечение комфортного состояния жилищного фонда на территории МО ГО "Сыктывкар"</t>
  </si>
  <si>
    <t>04 0 00 00000</t>
  </si>
  <si>
    <t>Муниципальная программа "Развитие городского хозяйства"</t>
  </si>
  <si>
    <t>01 2 27 00000</t>
  </si>
  <si>
    <t>Расходы бюджета МО ГО "Сыктывкар" в рамках основного мероприятия "Строительство и реконструкция объектов общего образования"</t>
  </si>
  <si>
    <t>Комитет по управлению муниципальным имуществом администрации муниципального образования городского округа "Сыктывкар"</t>
  </si>
  <si>
    <t>956</t>
  </si>
  <si>
    <t>02 3 80 00000</t>
  </si>
  <si>
    <t>02 3 59 00000</t>
  </si>
  <si>
    <t>02 1 А1 55191</t>
  </si>
  <si>
    <t>Расходы бюджета МО ГО "Сыктывкар" в рамках основного мероприятия "Реализация отдельных мероприятий регионального проекта "Культурная среда"</t>
  </si>
  <si>
    <t>02 1 94 73190</t>
  </si>
  <si>
    <t>02 1 93 00000</t>
  </si>
  <si>
    <t>02 1 91 00000</t>
  </si>
  <si>
    <t>02 1 59 S2850</t>
  </si>
  <si>
    <t>02 1 59 S2700</t>
  </si>
  <si>
    <t>02 1 59 S2690</t>
  </si>
  <si>
    <t>02 1 59 00000</t>
  </si>
  <si>
    <t>02 1 09 S2460</t>
  </si>
  <si>
    <t>Расходы бюджета МО ГО "Сыктывкар" в рамках основного мероприятия "Реализация малых и/или народных проектов"</t>
  </si>
  <si>
    <t>02 1 06 L5190</t>
  </si>
  <si>
    <t>Расходы бюджета МО ГО "Сыктывкар" в рамках основного мероприятия "Обновление и пополнение книжного фонда"</t>
  </si>
  <si>
    <t>02 1 05 00000</t>
  </si>
  <si>
    <t>Расходы бюджета МО ГО "Сыктывкар" в рамках основного мероприятия "Реализация мероприятий по развитию туризма в МО ГО "Сыктывкар"</t>
  </si>
  <si>
    <t>02 1 02 S2150</t>
  </si>
  <si>
    <t>Расходы бюджета МО ГО "Сыктывкар" в рамках основного мероприятия "Укрепление материально-технической базы муниципальных учреждений (организаций)"</t>
  </si>
  <si>
    <t>02 1 02 00000</t>
  </si>
  <si>
    <t>Управление культуры администрации муниципального образования городского округа "Сыктывкар"</t>
  </si>
  <si>
    <t>99 0 00 73050</t>
  </si>
  <si>
    <t>948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</si>
  <si>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</si>
  <si>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опеки и попечительства администрации муниципального образования городского округа "Сыктывкар"</t>
  </si>
  <si>
    <t>929</t>
  </si>
  <si>
    <t>99 0 00 73150</t>
  </si>
  <si>
    <t>Осуществление государственных полномочий Республики Коми, предусмотренных пунктом 6 статьи 1, статьями 2, 2 (1) и статьей 3 Закона Республики Коми «О наделении органов местного самоуправления в Республике Коми отдельными государственными полномочиями в Республике Коми»</t>
  </si>
  <si>
    <t>10 1 07 00000</t>
  </si>
  <si>
    <t>Расходы бюджета МО ГО "Сыктывкар" в рамках основного мероприятия "Строительство и реконструкция объектов благоустройства"</t>
  </si>
  <si>
    <t>10 1 06 00000</t>
  </si>
  <si>
    <t>10 1 F2 55550</t>
  </si>
  <si>
    <t>Расходы бюджета МО ГО "Сыктывкар" в рамках основного мероприятия "Приоритетный проект "Формирование комфортной городской среды"</t>
  </si>
  <si>
    <t>10 1 05 00000</t>
  </si>
  <si>
    <t>10 1 04 00000</t>
  </si>
  <si>
    <t>Расходы бюджета МО ГО "Сыктывкар" в рамках основного мероприятия "Организация уличного освещения на территории МО ГО "Сыктывкар"</t>
  </si>
  <si>
    <t>10 1 03 00000</t>
  </si>
  <si>
    <t>Расходы бюджета МО ГО "Сыктывкар" в рамках основного мероприятия "Озеленение территории МО ГО "Сыктывкар"</t>
  </si>
  <si>
    <t>10 1 02 73120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</si>
  <si>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в рамках основного мероприятия "Осуществление переданного государственного полномочия Республики Коми по отлову и содержанию безнадзорных животных"</t>
  </si>
  <si>
    <t>10 1 01 S2860</t>
  </si>
  <si>
    <t>Расходы бюджета МО ГО "Сыктывкар" в рамках основного мероприятия "Благоустройство территорий общего пользования"</t>
  </si>
  <si>
    <t>10 1 01 S2810</t>
  </si>
  <si>
    <t>10 1 01 S2800</t>
  </si>
  <si>
    <t>10 1 01 00000</t>
  </si>
  <si>
    <t>09 3 05 00000</t>
  </si>
  <si>
    <t>Расходы бюджета МО ГО "Сыктывкар" в рамках основного мероприятия "Актуализация градостроительной документации"</t>
  </si>
  <si>
    <t>09 3 00 00000</t>
  </si>
  <si>
    <t>Подпрограмма "Обеспечение архитектурной и градостроительной деятельности и использование земельных ресурсов на территории МО ГО "Сыктывкар"</t>
  </si>
  <si>
    <t>04 7 38 00000</t>
  </si>
  <si>
    <t>Расходы бюджета МО ГО "Сыктывкар" в рамках основного мероприятия "Мероприятия по энергосбережению и повышению энергетической эффективности в коммунальном хозяйстве и сфере благоустройства"</t>
  </si>
  <si>
    <t>04 6 32 00000</t>
  </si>
  <si>
    <t>Расходы бюджета МО ГО "Сыктывкар" в рамках основного мероприятия "Организация работ по нанесению дорожной разметки на улично-дорожной сети МО ГО "Сыктывкар"</t>
  </si>
  <si>
    <t>04 6 31 00000</t>
  </si>
  <si>
    <t>Расходы бюджета МО ГО "Сыктывкар" в рамках основного мероприятия "Осуществление мероприятий, направленных на совершенствование улично-дорожной сети и организацию движения транспортных средств и пешеходов"</t>
  </si>
  <si>
    <t>04 6 30 00000</t>
  </si>
  <si>
    <t>Расходы бюджета МО ГО "Сыктывкар" в рамках основного мероприятия "Обеспечение надлежащего функционирования объектов регулирования дорожного движения на улично-дорожной сети"</t>
  </si>
  <si>
    <t>04 6 00 00000</t>
  </si>
  <si>
    <t>Подпрограмма "Повышение безопасности дорожного движения на территории МО ГО "Сыктывкар"</t>
  </si>
  <si>
    <t>04 5 80 00000</t>
  </si>
  <si>
    <t>04 5 79 73070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</si>
  <si>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в рамках основного мероприятия "Обеспечение функций муниципальных органов, в том числе территориальных органов"</t>
  </si>
  <si>
    <t>04 5 79 00000</t>
  </si>
  <si>
    <t>04 5 59 00000</t>
  </si>
  <si>
    <t>04 5 00 00000</t>
  </si>
  <si>
    <t>04 3 43 00000</t>
  </si>
  <si>
    <t>Расходы бюджета МО ГО "Сыктывкар" в рамках основного мероприятия "Содействие оказанию услуг в сфере ритуального обслуживания"</t>
  </si>
  <si>
    <t>04 3 23 00000</t>
  </si>
  <si>
    <t>Расходы бюджета МО ГО "Сыктывкар" в рамках основного мероприятия "Обеспечение предоставления услуг по помывке населения в муниципальных банях"</t>
  </si>
  <si>
    <t>04 3 22 00000</t>
  </si>
  <si>
    <t>Расходы бюджета МО ГО "Сыктывкар" в рамках основного мероприятия "Организация обслуживания населения в сфере пассажирских и грузовых перевозок (общественным речным транспортом) на территории МО ГО "Сыктывкар"</t>
  </si>
  <si>
    <t>04 3 21 00000</t>
  </si>
  <si>
    <t>Расходы бюджета МО ГО "Сыктывкар" в рамках основного мероприятия "Организация обслуживания населения в сфере пассажирских перевозок (общественным автомобильным транспортом) на территории МО ГО "Сыктывкар"</t>
  </si>
  <si>
    <t>04 3 19 00000</t>
  </si>
  <si>
    <t>Расходы бюджета МО ГО "Сыктывкар" в рамках основного мероприятия "Обеспечение устойчивого функционирования объектов коммунальной инфраструктуры, находящихся в собственности МО ГО "Сыктывкар"</t>
  </si>
  <si>
    <t>04 3 18 73060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</si>
  <si>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отопления, в рамках основного мероприятия "Осуществление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отопления"</t>
  </si>
  <si>
    <t>04 3 00 00000</t>
  </si>
  <si>
    <t>Подпрограмма "Обеспечение населения МО ГО "Сыктывкар" коммунальными, транспортными и отдельными бытовыми услугами"</t>
  </si>
  <si>
    <t>04 2 14 00000</t>
  </si>
  <si>
    <t>Расходы бюджета МО ГО "Сыктывкар" в рамках основного мероприятия "Строительство и реконструкция объектов дорожного хозяйства"</t>
  </si>
  <si>
    <t>04 2 R1 53933</t>
  </si>
  <si>
    <t>Расходы бюджета МО ГО "Сыктывкар" в рамках основного мероприятия "Содержание, ремонт и капитальный ремонт улично-дорожной сети МО ГО "Сыктывкар"</t>
  </si>
  <si>
    <t>04 2 12 S2220</t>
  </si>
  <si>
    <t>04 2 12 S2210</t>
  </si>
  <si>
    <t>04 2 12 00000</t>
  </si>
  <si>
    <t>04 2 00 00000</t>
  </si>
  <si>
    <t>Подпрограмма "Улучшение состояния улично-дорожной сети МО ГО "Сыктывкар"</t>
  </si>
  <si>
    <t>04 1 06 00000</t>
  </si>
  <si>
    <t>Расходы бюджета МО ГО "Сыктывкар" в рамках основного мероприятия "Реализация прочих мероприятий в области жилищного хозяйства"</t>
  </si>
  <si>
    <t>04 1 01 00000</t>
  </si>
  <si>
    <t>Расходы бюджета МО ГО "Сыктывкар" в рамках основного мероприятия "Капитальный ремонт, ремонт муниципального жилищного фонда"</t>
  </si>
  <si>
    <t>Управление жилищно-коммунального хозяйства администрации муниципального образования городского округа "Сыктывкар"</t>
  </si>
  <si>
    <t>99 0 00 99970</t>
  </si>
  <si>
    <t>928</t>
  </si>
  <si>
    <t>Выполнение других обязательств муниципального образования</t>
  </si>
  <si>
    <t>09 4 79 00000</t>
  </si>
  <si>
    <t>09 4 59 00000</t>
  </si>
  <si>
    <t>09 4 00 00000</t>
  </si>
  <si>
    <t>Подпрограмма "Обеспечение создания условий для реализации муниципальной программы "Развитие территории"</t>
  </si>
  <si>
    <t>09 3 06 S2080</t>
  </si>
  <si>
    <t>Расходы бюджета МО ГО "Сыктывкар" в рамках основного мероприятия "Управление и распоряжение земельными участками, находящимися в границах МО ГО "Сыктывкар"</t>
  </si>
  <si>
    <t>09 3 06 L5110</t>
  </si>
  <si>
    <t>09 3 06 00000</t>
  </si>
  <si>
    <t>04 3 20 00000</t>
  </si>
  <si>
    <t>Расходы бюджета МО ГО "Сыктывкар" в рамках основного мероприятия "Строительство и реконструкция объектов коммунального хозяйства"</t>
  </si>
  <si>
    <t>04 2 14 S2060</t>
  </si>
  <si>
    <t>02 2 17 00000</t>
  </si>
  <si>
    <t>Расходы бюджета МО ГО "Сыктывкар" в рамках основного мероприятия "Строительство и реконструкция спортивных объектов"</t>
  </si>
  <si>
    <t>02 1 08 00000</t>
  </si>
  <si>
    <t>Расходы бюджета МО ГО "Сыктывкар" в рамках основного мероприятия " Строительство и реконструкция объектов культуры"</t>
  </si>
  <si>
    <t>01 2 Е1 55201</t>
  </si>
  <si>
    <t>01 2 27 S2021</t>
  </si>
  <si>
    <t>01 1 05 00000</t>
  </si>
  <si>
    <t>Расходы бюджета МО ГО "Сыктывкар" в рамках основного мероприятия "Строительство и реконструкция объектов дошкольного образования"</t>
  </si>
  <si>
    <t>Управление архитектуры, городского строительства и землепользования администрации муниципального образования городского округа "Сыктывкар"</t>
  </si>
  <si>
    <t>924</t>
  </si>
  <si>
    <t>99 0 00 51200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</si>
  <si>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</si>
  <si>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99 0 00 00270</t>
  </si>
  <si>
    <t>Реализация гарантий, предоставляемых муниципальным служащим, в части пенсионного обеспечения за выслугу лет</t>
  </si>
  <si>
    <t>99 0 00 00260</t>
  </si>
  <si>
    <t>Выплаты по договорам пожизненного содержания одиноких и одиноко проживающих граждан в обмен на добровольную передачу ими жилья в собственность г.Сыктывкара</t>
  </si>
  <si>
    <t>99 0 00 00220</t>
  </si>
  <si>
    <t>Организация централизованного прохождения диспансеризации муниципальных служащих МО ГО "Сыктывкар"</t>
  </si>
  <si>
    <t>99 0 00 00190</t>
  </si>
  <si>
    <t>Обеспечение функций муниципальных органов, в том числе территориальных органов</t>
  </si>
  <si>
    <t>10 1 06 S2540</t>
  </si>
  <si>
    <t>Администрация Эжвинского района муниципального образования городского округа "Сыктывкар"</t>
  </si>
  <si>
    <t>923</t>
  </si>
  <si>
    <t>99 0 00 10020</t>
  </si>
  <si>
    <t>Выплаты лицам, имеющим звание "Почетный гражданин города Сыктывкара"</t>
  </si>
  <si>
    <t>99 0 00 00280</t>
  </si>
  <si>
    <t>Организация мероприятий по повышению квалификации муниципальных служащих МО ГО "Сыктывкар"</t>
  </si>
  <si>
    <t>99 0 00 00230</t>
  </si>
  <si>
    <t>Реализация мероприятий по обеспечению мобилизационной готовности экономики</t>
  </si>
  <si>
    <t>99 0 00 00210</t>
  </si>
  <si>
    <t>Обеспечение проведения выборов и референдумов</t>
  </si>
  <si>
    <t>99 0 00 00100</t>
  </si>
  <si>
    <t>Глава муниципального образования</t>
  </si>
  <si>
    <t>09 4 79 73080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</si>
  <si>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в рамках основного мероприятия "Обеспечение функций муниципальных органов, в том числе территориальных органов"</t>
  </si>
  <si>
    <t>09 4 79 73040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</si>
  <si>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Коми", в рамках основного мероприятия "Обеспечение функций муниципальных органов, в том числе территориальных органов"</t>
  </si>
  <si>
    <t>09 4 60 00000</t>
  </si>
  <si>
    <t>09 2 10 00000</t>
  </si>
  <si>
    <t>Расходы бюджета МО ГО "Сыктывкар" в рамках основного мероприятия "Обеспечение мероприятий по предоставлению жилых помещений гражданам, имеющим вступившие в силу решения суда, обязывающие администрацию МО ГО "Сыктывкар" предоставить им жилое помещение"</t>
  </si>
  <si>
    <t>09 2 03 L4970</t>
  </si>
  <si>
    <t>Расходы бюджета МО ГО "Сыктывкар" в рамках основного мероприятия "Предоставление социальных выплат молодым семьям"</t>
  </si>
  <si>
    <t>09 2 03 00000</t>
  </si>
  <si>
    <t>09 2 02 51760</t>
  </si>
  <si>
    <t>Обеспечение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в рамках основного мероприятия "Обеспечение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</si>
  <si>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09 2 02 51350</t>
  </si>
  <si>
    <t>Обеспечение жильем отдельных категорий граждан, установленных Федеральным законом от 12 января 1995 года N 5-ФЗ "О ветеранах", в рамках основного мероприятия "Обеспечение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</si>
  <si>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09 1 01 R0820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</si>
  <si>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в рамках основного мероприятия "Обеспечение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</si>
  <si>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09 1 01 73030</t>
  </si>
  <si>
    <t>09 1 00 00000</t>
  </si>
  <si>
    <t>Подпрограмма "Обеспечение жилыми помещениями детей-сирот и детей, оставшихся без попечения родителей"</t>
  </si>
  <si>
    <t>08 2 60 00000</t>
  </si>
  <si>
    <t>08 2 59 00000</t>
  </si>
  <si>
    <t>Расходы бюджета МО ГО "Сыктывкар" в рамках основного мероприятия "Обеспечение деятельности (оказания услуг) муниципальных учреждений (организаций)"</t>
  </si>
  <si>
    <t>08 2 00 00000</t>
  </si>
  <si>
    <t>Подпрограмма "Электронный муниципалитет"</t>
  </si>
  <si>
    <t>08 1 59 00000</t>
  </si>
  <si>
    <t>08 1 01 00000</t>
  </si>
  <si>
    <t>Расходы бюджета МО ГО "Сыктывкар" в рамках основного мероприятия "Освещение в средствах массовой информации социально значимых общегородских мероприятий, проводимых администрацией МО ГО «Сыктывкар»</t>
  </si>
  <si>
    <t>08 1 00 00000</t>
  </si>
  <si>
    <t>Подпрограмма "Информационное общество"</t>
  </si>
  <si>
    <t>08 0 00 00000</t>
  </si>
  <si>
    <t>Муниципальная программа "Открытый муниципалитет"</t>
  </si>
  <si>
    <t>06 3 10 00000</t>
  </si>
  <si>
    <t>Расходы бюджета МО ГО "Сыктывкар" в рамках основного мероприятия "Организация охраны общественного порядка добровольными народными дружинами"</t>
  </si>
  <si>
    <t>05 2 I4 S2190</t>
  </si>
  <si>
    <t>Расходы бюджета "Сыктывкар" в рамках основного мероприятия реализация отдельных мероприятий в рамках регионального проекта "Расширение доступа субъектов малого и среднего предпринимательства к финансовым ресурсам, в том числе к льготному финансированию"</t>
  </si>
  <si>
    <t>05 2 60 00000</t>
  </si>
  <si>
    <t>05 2 59 00000</t>
  </si>
  <si>
    <t>05 2 09 00000</t>
  </si>
  <si>
    <t>Расходы бюджета МО ГО "Сыктывкар" в рамках основного мероприятия "Мероприятия по оптимизации деятельности субъектов малого и среднего предпринимательства в сфере торговли, бытовых услуг и услуг общественного питания"</t>
  </si>
  <si>
    <t>05 2 07 L0640</t>
  </si>
  <si>
    <t>Администрация муниципального образования городского округа "Сыктывкар"</t>
  </si>
  <si>
    <t>921</t>
  </si>
  <si>
    <t>99 0 00 00120</t>
  </si>
  <si>
    <t>Председатель представительного органа муниципального образования</t>
  </si>
  <si>
    <t>99 0 00 00110</t>
  </si>
  <si>
    <t>Депутаты представительного органа муниципального образования</t>
  </si>
  <si>
    <t>Совет муниципального образования городского округа "Сыктывкар"</t>
  </si>
  <si>
    <t>905</t>
  </si>
  <si>
    <t>99 0 00 00140</t>
  </si>
  <si>
    <t>Аудиторы контрольно-счетной палаты муниципального образования</t>
  </si>
  <si>
    <t>99 0 00 00130</t>
  </si>
  <si>
    <t>Председатель контрольно-счетной палаты муниципального образования и его заместитель</t>
  </si>
  <si>
    <t>Контрольно-счетная палата муниципального образования городского округа "Сыктывкар"</t>
  </si>
  <si>
    <t>2019</t>
  </si>
  <si>
    <t>КВР</t>
  </si>
  <si>
    <t>КЦСР</t>
  </si>
  <si>
    <t>КВСР</t>
  </si>
  <si>
    <t>Наименование</t>
  </si>
  <si>
    <t xml:space="preserve">ВЕДОМСТВЕННАЯ СТРУКТУРА РАСХОДОВ БЮДЖЕТА МУНИЦИПАЛЬНОГО ОБРАЗОВАНИЯ ГОРОДСКОГО ОКРУГА
 "СЫКТЫВКАР" НА 2019 ГОД                                                                                                                                </t>
  </si>
  <si>
    <t xml:space="preserve">Совета МО ГО "Сыктывкар" </t>
  </si>
  <si>
    <t xml:space="preserve">к решению </t>
  </si>
  <si>
    <t xml:space="preserve">"Приложение № 3 </t>
  </si>
  <si>
    <t xml:space="preserve">Приложение № 3 </t>
  </si>
  <si>
    <t>от 10.06.2019 г. №39/2019-546</t>
  </si>
  <si>
    <t>от 14.12.2018 № 35/2018-485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</si>
</sst>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6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0" applyFont="1" applyFill="1"/>
    <xf numFmtId="164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left"/>
    </xf>
    <xf numFmtId="164" fontId="2" fillId="0" borderId="2" xfId="1" applyNumberFormat="1" applyFont="1" applyBorder="1" applyAlignment="1" applyProtection="1">
      <alignment horizontal="right" wrapText="1"/>
    </xf>
    <xf numFmtId="49" fontId="2" fillId="0" borderId="2" xfId="1" applyNumberFormat="1" applyFont="1" applyBorder="1" applyAlignment="1" applyProtection="1">
      <alignment horizontal="center" wrapText="1"/>
    </xf>
    <xf numFmtId="0" fontId="2" fillId="0" borderId="2" xfId="1" applyNumberFormat="1" applyFont="1" applyBorder="1" applyAlignment="1" applyProtection="1">
      <alignment horizontal="left" wrapText="1"/>
    </xf>
    <xf numFmtId="164" fontId="2" fillId="0" borderId="2" xfId="1" applyNumberFormat="1" applyFont="1" applyFill="1" applyBorder="1" applyAlignment="1" applyProtection="1">
      <alignment horizontal="right" wrapText="1"/>
    </xf>
    <xf numFmtId="164" fontId="3" fillId="0" borderId="2" xfId="1" applyNumberFormat="1" applyFont="1" applyBorder="1" applyAlignment="1" applyProtection="1">
      <alignment horizontal="right" wrapText="1"/>
    </xf>
    <xf numFmtId="49" fontId="3" fillId="0" borderId="2" xfId="1" applyNumberFormat="1" applyFont="1" applyBorder="1" applyAlignment="1" applyProtection="1">
      <alignment horizontal="center" wrapText="1"/>
    </xf>
    <xf numFmtId="0" fontId="3" fillId="0" borderId="2" xfId="1" applyNumberFormat="1" applyFont="1" applyBorder="1" applyAlignment="1" applyProtection="1">
      <alignment horizontal="left" wrapText="1"/>
    </xf>
    <xf numFmtId="165" fontId="2" fillId="0" borderId="3" xfId="0" applyNumberFormat="1" applyFont="1" applyBorder="1" applyAlignment="1" applyProtection="1">
      <alignment horizontal="left" vertical="center" wrapText="1"/>
    </xf>
    <xf numFmtId="164" fontId="3" fillId="0" borderId="4" xfId="1" applyNumberFormat="1" applyFont="1" applyBorder="1" applyAlignment="1" applyProtection="1">
      <alignment horizontal="right" wrapText="1"/>
    </xf>
    <xf numFmtId="49" fontId="3" fillId="0" borderId="4" xfId="1" applyNumberFormat="1" applyFont="1" applyBorder="1" applyAlignment="1" applyProtection="1">
      <alignment horizontal="center" wrapText="1"/>
    </xf>
    <xf numFmtId="0" fontId="3" fillId="0" borderId="4" xfId="1" applyNumberFormat="1" applyFont="1" applyBorder="1" applyAlignment="1" applyProtection="1">
      <alignment horizontal="left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 applyProtection="1"/>
    <xf numFmtId="0" fontId="2" fillId="0" borderId="0" xfId="1" applyFont="1" applyFill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Обычный_Tmp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95"/>
  <sheetViews>
    <sheetView showGridLines="0" tabSelected="1" view="pageBreakPreview" zoomScale="60" zoomScaleNormal="80" workbookViewId="0">
      <selection activeCell="A19" sqref="A19"/>
    </sheetView>
  </sheetViews>
  <sheetFormatPr defaultRowHeight="12.75" customHeight="1" outlineLevelRow="5"/>
  <cols>
    <col min="1" max="1" width="105.42578125" style="1" customWidth="1"/>
    <col min="2" max="2" width="8.85546875" style="1" customWidth="1"/>
    <col min="3" max="3" width="16.140625" style="1" customWidth="1"/>
    <col min="4" max="4" width="7.7109375" style="1" customWidth="1"/>
    <col min="5" max="5" width="13.5703125" style="1" customWidth="1"/>
    <col min="6" max="6" width="3.85546875" style="1" customWidth="1"/>
    <col min="7" max="229" width="9.140625" style="1"/>
    <col min="230" max="230" width="52.7109375" style="1" customWidth="1"/>
    <col min="231" max="231" width="8.7109375" style="1" customWidth="1"/>
    <col min="232" max="232" width="13.85546875" style="1" customWidth="1"/>
    <col min="233" max="233" width="8.7109375" style="1" customWidth="1"/>
    <col min="234" max="236" width="16.140625" style="1" customWidth="1"/>
    <col min="237" max="237" width="9.140625" style="1" customWidth="1"/>
    <col min="238" max="240" width="15.42578125" style="1" customWidth="1"/>
    <col min="241" max="241" width="9.140625" style="1"/>
    <col min="242" max="244" width="10.5703125" style="1" bestFit="1" customWidth="1"/>
    <col min="245" max="485" width="9.140625" style="1"/>
    <col min="486" max="486" width="52.7109375" style="1" customWidth="1"/>
    <col min="487" max="487" width="8.7109375" style="1" customWidth="1"/>
    <col min="488" max="488" width="13.85546875" style="1" customWidth="1"/>
    <col min="489" max="489" width="8.7109375" style="1" customWidth="1"/>
    <col min="490" max="492" width="16.140625" style="1" customWidth="1"/>
    <col min="493" max="493" width="9.140625" style="1" customWidth="1"/>
    <col min="494" max="496" width="15.42578125" style="1" customWidth="1"/>
    <col min="497" max="497" width="9.140625" style="1"/>
    <col min="498" max="500" width="10.5703125" style="1" bestFit="1" customWidth="1"/>
    <col min="501" max="741" width="9.140625" style="1"/>
    <col min="742" max="742" width="52.7109375" style="1" customWidth="1"/>
    <col min="743" max="743" width="8.7109375" style="1" customWidth="1"/>
    <col min="744" max="744" width="13.85546875" style="1" customWidth="1"/>
    <col min="745" max="745" width="8.7109375" style="1" customWidth="1"/>
    <col min="746" max="748" width="16.140625" style="1" customWidth="1"/>
    <col min="749" max="749" width="9.140625" style="1" customWidth="1"/>
    <col min="750" max="752" width="15.42578125" style="1" customWidth="1"/>
    <col min="753" max="753" width="9.140625" style="1"/>
    <col min="754" max="756" width="10.5703125" style="1" bestFit="1" customWidth="1"/>
    <col min="757" max="997" width="9.140625" style="1"/>
    <col min="998" max="998" width="52.7109375" style="1" customWidth="1"/>
    <col min="999" max="999" width="8.7109375" style="1" customWidth="1"/>
    <col min="1000" max="1000" width="13.85546875" style="1" customWidth="1"/>
    <col min="1001" max="1001" width="8.7109375" style="1" customWidth="1"/>
    <col min="1002" max="1004" width="16.140625" style="1" customWidth="1"/>
    <col min="1005" max="1005" width="9.140625" style="1" customWidth="1"/>
    <col min="1006" max="1008" width="15.42578125" style="1" customWidth="1"/>
    <col min="1009" max="1009" width="9.140625" style="1"/>
    <col min="1010" max="1012" width="10.5703125" style="1" bestFit="1" customWidth="1"/>
    <col min="1013" max="1253" width="9.140625" style="1"/>
    <col min="1254" max="1254" width="52.7109375" style="1" customWidth="1"/>
    <col min="1255" max="1255" width="8.7109375" style="1" customWidth="1"/>
    <col min="1256" max="1256" width="13.85546875" style="1" customWidth="1"/>
    <col min="1257" max="1257" width="8.7109375" style="1" customWidth="1"/>
    <col min="1258" max="1260" width="16.140625" style="1" customWidth="1"/>
    <col min="1261" max="1261" width="9.140625" style="1" customWidth="1"/>
    <col min="1262" max="1264" width="15.42578125" style="1" customWidth="1"/>
    <col min="1265" max="1265" width="9.140625" style="1"/>
    <col min="1266" max="1268" width="10.5703125" style="1" bestFit="1" customWidth="1"/>
    <col min="1269" max="1509" width="9.140625" style="1"/>
    <col min="1510" max="1510" width="52.7109375" style="1" customWidth="1"/>
    <col min="1511" max="1511" width="8.7109375" style="1" customWidth="1"/>
    <col min="1512" max="1512" width="13.85546875" style="1" customWidth="1"/>
    <col min="1513" max="1513" width="8.7109375" style="1" customWidth="1"/>
    <col min="1514" max="1516" width="16.140625" style="1" customWidth="1"/>
    <col min="1517" max="1517" width="9.140625" style="1" customWidth="1"/>
    <col min="1518" max="1520" width="15.42578125" style="1" customWidth="1"/>
    <col min="1521" max="1521" width="9.140625" style="1"/>
    <col min="1522" max="1524" width="10.5703125" style="1" bestFit="1" customWidth="1"/>
    <col min="1525" max="1765" width="9.140625" style="1"/>
    <col min="1766" max="1766" width="52.7109375" style="1" customWidth="1"/>
    <col min="1767" max="1767" width="8.7109375" style="1" customWidth="1"/>
    <col min="1768" max="1768" width="13.85546875" style="1" customWidth="1"/>
    <col min="1769" max="1769" width="8.7109375" style="1" customWidth="1"/>
    <col min="1770" max="1772" width="16.140625" style="1" customWidth="1"/>
    <col min="1773" max="1773" width="9.140625" style="1" customWidth="1"/>
    <col min="1774" max="1776" width="15.42578125" style="1" customWidth="1"/>
    <col min="1777" max="1777" width="9.140625" style="1"/>
    <col min="1778" max="1780" width="10.5703125" style="1" bestFit="1" customWidth="1"/>
    <col min="1781" max="2021" width="9.140625" style="1"/>
    <col min="2022" max="2022" width="52.7109375" style="1" customWidth="1"/>
    <col min="2023" max="2023" width="8.7109375" style="1" customWidth="1"/>
    <col min="2024" max="2024" width="13.85546875" style="1" customWidth="1"/>
    <col min="2025" max="2025" width="8.7109375" style="1" customWidth="1"/>
    <col min="2026" max="2028" width="16.140625" style="1" customWidth="1"/>
    <col min="2029" max="2029" width="9.140625" style="1" customWidth="1"/>
    <col min="2030" max="2032" width="15.42578125" style="1" customWidth="1"/>
    <col min="2033" max="2033" width="9.140625" style="1"/>
    <col min="2034" max="2036" width="10.5703125" style="1" bestFit="1" customWidth="1"/>
    <col min="2037" max="2277" width="9.140625" style="1"/>
    <col min="2278" max="2278" width="52.7109375" style="1" customWidth="1"/>
    <col min="2279" max="2279" width="8.7109375" style="1" customWidth="1"/>
    <col min="2280" max="2280" width="13.85546875" style="1" customWidth="1"/>
    <col min="2281" max="2281" width="8.7109375" style="1" customWidth="1"/>
    <col min="2282" max="2284" width="16.140625" style="1" customWidth="1"/>
    <col min="2285" max="2285" width="9.140625" style="1" customWidth="1"/>
    <col min="2286" max="2288" width="15.42578125" style="1" customWidth="1"/>
    <col min="2289" max="2289" width="9.140625" style="1"/>
    <col min="2290" max="2292" width="10.5703125" style="1" bestFit="1" customWidth="1"/>
    <col min="2293" max="2533" width="9.140625" style="1"/>
    <col min="2534" max="2534" width="52.7109375" style="1" customWidth="1"/>
    <col min="2535" max="2535" width="8.7109375" style="1" customWidth="1"/>
    <col min="2536" max="2536" width="13.85546875" style="1" customWidth="1"/>
    <col min="2537" max="2537" width="8.7109375" style="1" customWidth="1"/>
    <col min="2538" max="2540" width="16.140625" style="1" customWidth="1"/>
    <col min="2541" max="2541" width="9.140625" style="1" customWidth="1"/>
    <col min="2542" max="2544" width="15.42578125" style="1" customWidth="1"/>
    <col min="2545" max="2545" width="9.140625" style="1"/>
    <col min="2546" max="2548" width="10.5703125" style="1" bestFit="1" customWidth="1"/>
    <col min="2549" max="2789" width="9.140625" style="1"/>
    <col min="2790" max="2790" width="52.7109375" style="1" customWidth="1"/>
    <col min="2791" max="2791" width="8.7109375" style="1" customWidth="1"/>
    <col min="2792" max="2792" width="13.85546875" style="1" customWidth="1"/>
    <col min="2793" max="2793" width="8.7109375" style="1" customWidth="1"/>
    <col min="2794" max="2796" width="16.140625" style="1" customWidth="1"/>
    <col min="2797" max="2797" width="9.140625" style="1" customWidth="1"/>
    <col min="2798" max="2800" width="15.42578125" style="1" customWidth="1"/>
    <col min="2801" max="2801" width="9.140625" style="1"/>
    <col min="2802" max="2804" width="10.5703125" style="1" bestFit="1" customWidth="1"/>
    <col min="2805" max="3045" width="9.140625" style="1"/>
    <col min="3046" max="3046" width="52.7109375" style="1" customWidth="1"/>
    <col min="3047" max="3047" width="8.7109375" style="1" customWidth="1"/>
    <col min="3048" max="3048" width="13.85546875" style="1" customWidth="1"/>
    <col min="3049" max="3049" width="8.7109375" style="1" customWidth="1"/>
    <col min="3050" max="3052" width="16.140625" style="1" customWidth="1"/>
    <col min="3053" max="3053" width="9.140625" style="1" customWidth="1"/>
    <col min="3054" max="3056" width="15.42578125" style="1" customWidth="1"/>
    <col min="3057" max="3057" width="9.140625" style="1"/>
    <col min="3058" max="3060" width="10.5703125" style="1" bestFit="1" customWidth="1"/>
    <col min="3061" max="3301" width="9.140625" style="1"/>
    <col min="3302" max="3302" width="52.7109375" style="1" customWidth="1"/>
    <col min="3303" max="3303" width="8.7109375" style="1" customWidth="1"/>
    <col min="3304" max="3304" width="13.85546875" style="1" customWidth="1"/>
    <col min="3305" max="3305" width="8.7109375" style="1" customWidth="1"/>
    <col min="3306" max="3308" width="16.140625" style="1" customWidth="1"/>
    <col min="3309" max="3309" width="9.140625" style="1" customWidth="1"/>
    <col min="3310" max="3312" width="15.42578125" style="1" customWidth="1"/>
    <col min="3313" max="3313" width="9.140625" style="1"/>
    <col min="3314" max="3316" width="10.5703125" style="1" bestFit="1" customWidth="1"/>
    <col min="3317" max="3557" width="9.140625" style="1"/>
    <col min="3558" max="3558" width="52.7109375" style="1" customWidth="1"/>
    <col min="3559" max="3559" width="8.7109375" style="1" customWidth="1"/>
    <col min="3560" max="3560" width="13.85546875" style="1" customWidth="1"/>
    <col min="3561" max="3561" width="8.7109375" style="1" customWidth="1"/>
    <col min="3562" max="3564" width="16.140625" style="1" customWidth="1"/>
    <col min="3565" max="3565" width="9.140625" style="1" customWidth="1"/>
    <col min="3566" max="3568" width="15.42578125" style="1" customWidth="1"/>
    <col min="3569" max="3569" width="9.140625" style="1"/>
    <col min="3570" max="3572" width="10.5703125" style="1" bestFit="1" customWidth="1"/>
    <col min="3573" max="3813" width="9.140625" style="1"/>
    <col min="3814" max="3814" width="52.7109375" style="1" customWidth="1"/>
    <col min="3815" max="3815" width="8.7109375" style="1" customWidth="1"/>
    <col min="3816" max="3816" width="13.85546875" style="1" customWidth="1"/>
    <col min="3817" max="3817" width="8.7109375" style="1" customWidth="1"/>
    <col min="3818" max="3820" width="16.140625" style="1" customWidth="1"/>
    <col min="3821" max="3821" width="9.140625" style="1" customWidth="1"/>
    <col min="3822" max="3824" width="15.42578125" style="1" customWidth="1"/>
    <col min="3825" max="3825" width="9.140625" style="1"/>
    <col min="3826" max="3828" width="10.5703125" style="1" bestFit="1" customWidth="1"/>
    <col min="3829" max="4069" width="9.140625" style="1"/>
    <col min="4070" max="4070" width="52.7109375" style="1" customWidth="1"/>
    <col min="4071" max="4071" width="8.7109375" style="1" customWidth="1"/>
    <col min="4072" max="4072" width="13.85546875" style="1" customWidth="1"/>
    <col min="4073" max="4073" width="8.7109375" style="1" customWidth="1"/>
    <col min="4074" max="4076" width="16.140625" style="1" customWidth="1"/>
    <col min="4077" max="4077" width="9.140625" style="1" customWidth="1"/>
    <col min="4078" max="4080" width="15.42578125" style="1" customWidth="1"/>
    <col min="4081" max="4081" width="9.140625" style="1"/>
    <col min="4082" max="4084" width="10.5703125" style="1" bestFit="1" customWidth="1"/>
    <col min="4085" max="4325" width="9.140625" style="1"/>
    <col min="4326" max="4326" width="52.7109375" style="1" customWidth="1"/>
    <col min="4327" max="4327" width="8.7109375" style="1" customWidth="1"/>
    <col min="4328" max="4328" width="13.85546875" style="1" customWidth="1"/>
    <col min="4329" max="4329" width="8.7109375" style="1" customWidth="1"/>
    <col min="4330" max="4332" width="16.140625" style="1" customWidth="1"/>
    <col min="4333" max="4333" width="9.140625" style="1" customWidth="1"/>
    <col min="4334" max="4336" width="15.42578125" style="1" customWidth="1"/>
    <col min="4337" max="4337" width="9.140625" style="1"/>
    <col min="4338" max="4340" width="10.5703125" style="1" bestFit="1" customWidth="1"/>
    <col min="4341" max="4581" width="9.140625" style="1"/>
    <col min="4582" max="4582" width="52.7109375" style="1" customWidth="1"/>
    <col min="4583" max="4583" width="8.7109375" style="1" customWidth="1"/>
    <col min="4584" max="4584" width="13.85546875" style="1" customWidth="1"/>
    <col min="4585" max="4585" width="8.7109375" style="1" customWidth="1"/>
    <col min="4586" max="4588" width="16.140625" style="1" customWidth="1"/>
    <col min="4589" max="4589" width="9.140625" style="1" customWidth="1"/>
    <col min="4590" max="4592" width="15.42578125" style="1" customWidth="1"/>
    <col min="4593" max="4593" width="9.140625" style="1"/>
    <col min="4594" max="4596" width="10.5703125" style="1" bestFit="1" customWidth="1"/>
    <col min="4597" max="4837" width="9.140625" style="1"/>
    <col min="4838" max="4838" width="52.7109375" style="1" customWidth="1"/>
    <col min="4839" max="4839" width="8.7109375" style="1" customWidth="1"/>
    <col min="4840" max="4840" width="13.85546875" style="1" customWidth="1"/>
    <col min="4841" max="4841" width="8.7109375" style="1" customWidth="1"/>
    <col min="4842" max="4844" width="16.140625" style="1" customWidth="1"/>
    <col min="4845" max="4845" width="9.140625" style="1" customWidth="1"/>
    <col min="4846" max="4848" width="15.42578125" style="1" customWidth="1"/>
    <col min="4849" max="4849" width="9.140625" style="1"/>
    <col min="4850" max="4852" width="10.5703125" style="1" bestFit="1" customWidth="1"/>
    <col min="4853" max="5093" width="9.140625" style="1"/>
    <col min="5094" max="5094" width="52.7109375" style="1" customWidth="1"/>
    <col min="5095" max="5095" width="8.7109375" style="1" customWidth="1"/>
    <col min="5096" max="5096" width="13.85546875" style="1" customWidth="1"/>
    <col min="5097" max="5097" width="8.7109375" style="1" customWidth="1"/>
    <col min="5098" max="5100" width="16.140625" style="1" customWidth="1"/>
    <col min="5101" max="5101" width="9.140625" style="1" customWidth="1"/>
    <col min="5102" max="5104" width="15.42578125" style="1" customWidth="1"/>
    <col min="5105" max="5105" width="9.140625" style="1"/>
    <col min="5106" max="5108" width="10.5703125" style="1" bestFit="1" customWidth="1"/>
    <col min="5109" max="5349" width="9.140625" style="1"/>
    <col min="5350" max="5350" width="52.7109375" style="1" customWidth="1"/>
    <col min="5351" max="5351" width="8.7109375" style="1" customWidth="1"/>
    <col min="5352" max="5352" width="13.85546875" style="1" customWidth="1"/>
    <col min="5353" max="5353" width="8.7109375" style="1" customWidth="1"/>
    <col min="5354" max="5356" width="16.140625" style="1" customWidth="1"/>
    <col min="5357" max="5357" width="9.140625" style="1" customWidth="1"/>
    <col min="5358" max="5360" width="15.42578125" style="1" customWidth="1"/>
    <col min="5361" max="5361" width="9.140625" style="1"/>
    <col min="5362" max="5364" width="10.5703125" style="1" bestFit="1" customWidth="1"/>
    <col min="5365" max="5605" width="9.140625" style="1"/>
    <col min="5606" max="5606" width="52.7109375" style="1" customWidth="1"/>
    <col min="5607" max="5607" width="8.7109375" style="1" customWidth="1"/>
    <col min="5608" max="5608" width="13.85546875" style="1" customWidth="1"/>
    <col min="5609" max="5609" width="8.7109375" style="1" customWidth="1"/>
    <col min="5610" max="5612" width="16.140625" style="1" customWidth="1"/>
    <col min="5613" max="5613" width="9.140625" style="1" customWidth="1"/>
    <col min="5614" max="5616" width="15.42578125" style="1" customWidth="1"/>
    <col min="5617" max="5617" width="9.140625" style="1"/>
    <col min="5618" max="5620" width="10.5703125" style="1" bestFit="1" customWidth="1"/>
    <col min="5621" max="5861" width="9.140625" style="1"/>
    <col min="5862" max="5862" width="52.7109375" style="1" customWidth="1"/>
    <col min="5863" max="5863" width="8.7109375" style="1" customWidth="1"/>
    <col min="5864" max="5864" width="13.85546875" style="1" customWidth="1"/>
    <col min="5865" max="5865" width="8.7109375" style="1" customWidth="1"/>
    <col min="5866" max="5868" width="16.140625" style="1" customWidth="1"/>
    <col min="5869" max="5869" width="9.140625" style="1" customWidth="1"/>
    <col min="5870" max="5872" width="15.42578125" style="1" customWidth="1"/>
    <col min="5873" max="5873" width="9.140625" style="1"/>
    <col min="5874" max="5876" width="10.5703125" style="1" bestFit="1" customWidth="1"/>
    <col min="5877" max="6117" width="9.140625" style="1"/>
    <col min="6118" max="6118" width="52.7109375" style="1" customWidth="1"/>
    <col min="6119" max="6119" width="8.7109375" style="1" customWidth="1"/>
    <col min="6120" max="6120" width="13.85546875" style="1" customWidth="1"/>
    <col min="6121" max="6121" width="8.7109375" style="1" customWidth="1"/>
    <col min="6122" max="6124" width="16.140625" style="1" customWidth="1"/>
    <col min="6125" max="6125" width="9.140625" style="1" customWidth="1"/>
    <col min="6126" max="6128" width="15.42578125" style="1" customWidth="1"/>
    <col min="6129" max="6129" width="9.140625" style="1"/>
    <col min="6130" max="6132" width="10.5703125" style="1" bestFit="1" customWidth="1"/>
    <col min="6133" max="6373" width="9.140625" style="1"/>
    <col min="6374" max="6374" width="52.7109375" style="1" customWidth="1"/>
    <col min="6375" max="6375" width="8.7109375" style="1" customWidth="1"/>
    <col min="6376" max="6376" width="13.85546875" style="1" customWidth="1"/>
    <col min="6377" max="6377" width="8.7109375" style="1" customWidth="1"/>
    <col min="6378" max="6380" width="16.140625" style="1" customWidth="1"/>
    <col min="6381" max="6381" width="9.140625" style="1" customWidth="1"/>
    <col min="6382" max="6384" width="15.42578125" style="1" customWidth="1"/>
    <col min="6385" max="6385" width="9.140625" style="1"/>
    <col min="6386" max="6388" width="10.5703125" style="1" bestFit="1" customWidth="1"/>
    <col min="6389" max="6629" width="9.140625" style="1"/>
    <col min="6630" max="6630" width="52.7109375" style="1" customWidth="1"/>
    <col min="6631" max="6631" width="8.7109375" style="1" customWidth="1"/>
    <col min="6632" max="6632" width="13.85546875" style="1" customWidth="1"/>
    <col min="6633" max="6633" width="8.7109375" style="1" customWidth="1"/>
    <col min="6634" max="6636" width="16.140625" style="1" customWidth="1"/>
    <col min="6637" max="6637" width="9.140625" style="1" customWidth="1"/>
    <col min="6638" max="6640" width="15.42578125" style="1" customWidth="1"/>
    <col min="6641" max="6641" width="9.140625" style="1"/>
    <col min="6642" max="6644" width="10.5703125" style="1" bestFit="1" customWidth="1"/>
    <col min="6645" max="6885" width="9.140625" style="1"/>
    <col min="6886" max="6886" width="52.7109375" style="1" customWidth="1"/>
    <col min="6887" max="6887" width="8.7109375" style="1" customWidth="1"/>
    <col min="6888" max="6888" width="13.85546875" style="1" customWidth="1"/>
    <col min="6889" max="6889" width="8.7109375" style="1" customWidth="1"/>
    <col min="6890" max="6892" width="16.140625" style="1" customWidth="1"/>
    <col min="6893" max="6893" width="9.140625" style="1" customWidth="1"/>
    <col min="6894" max="6896" width="15.42578125" style="1" customWidth="1"/>
    <col min="6897" max="6897" width="9.140625" style="1"/>
    <col min="6898" max="6900" width="10.5703125" style="1" bestFit="1" customWidth="1"/>
    <col min="6901" max="7141" width="9.140625" style="1"/>
    <col min="7142" max="7142" width="52.7109375" style="1" customWidth="1"/>
    <col min="7143" max="7143" width="8.7109375" style="1" customWidth="1"/>
    <col min="7144" max="7144" width="13.85546875" style="1" customWidth="1"/>
    <col min="7145" max="7145" width="8.7109375" style="1" customWidth="1"/>
    <col min="7146" max="7148" width="16.140625" style="1" customWidth="1"/>
    <col min="7149" max="7149" width="9.140625" style="1" customWidth="1"/>
    <col min="7150" max="7152" width="15.42578125" style="1" customWidth="1"/>
    <col min="7153" max="7153" width="9.140625" style="1"/>
    <col min="7154" max="7156" width="10.5703125" style="1" bestFit="1" customWidth="1"/>
    <col min="7157" max="7397" width="9.140625" style="1"/>
    <col min="7398" max="7398" width="52.7109375" style="1" customWidth="1"/>
    <col min="7399" max="7399" width="8.7109375" style="1" customWidth="1"/>
    <col min="7400" max="7400" width="13.85546875" style="1" customWidth="1"/>
    <col min="7401" max="7401" width="8.7109375" style="1" customWidth="1"/>
    <col min="7402" max="7404" width="16.140625" style="1" customWidth="1"/>
    <col min="7405" max="7405" width="9.140625" style="1" customWidth="1"/>
    <col min="7406" max="7408" width="15.42578125" style="1" customWidth="1"/>
    <col min="7409" max="7409" width="9.140625" style="1"/>
    <col min="7410" max="7412" width="10.5703125" style="1" bestFit="1" customWidth="1"/>
    <col min="7413" max="7653" width="9.140625" style="1"/>
    <col min="7654" max="7654" width="52.7109375" style="1" customWidth="1"/>
    <col min="7655" max="7655" width="8.7109375" style="1" customWidth="1"/>
    <col min="7656" max="7656" width="13.85546875" style="1" customWidth="1"/>
    <col min="7657" max="7657" width="8.7109375" style="1" customWidth="1"/>
    <col min="7658" max="7660" width="16.140625" style="1" customWidth="1"/>
    <col min="7661" max="7661" width="9.140625" style="1" customWidth="1"/>
    <col min="7662" max="7664" width="15.42578125" style="1" customWidth="1"/>
    <col min="7665" max="7665" width="9.140625" style="1"/>
    <col min="7666" max="7668" width="10.5703125" style="1" bestFit="1" customWidth="1"/>
    <col min="7669" max="7909" width="9.140625" style="1"/>
    <col min="7910" max="7910" width="52.7109375" style="1" customWidth="1"/>
    <col min="7911" max="7911" width="8.7109375" style="1" customWidth="1"/>
    <col min="7912" max="7912" width="13.85546875" style="1" customWidth="1"/>
    <col min="7913" max="7913" width="8.7109375" style="1" customWidth="1"/>
    <col min="7914" max="7916" width="16.140625" style="1" customWidth="1"/>
    <col min="7917" max="7917" width="9.140625" style="1" customWidth="1"/>
    <col min="7918" max="7920" width="15.42578125" style="1" customWidth="1"/>
    <col min="7921" max="7921" width="9.140625" style="1"/>
    <col min="7922" max="7924" width="10.5703125" style="1" bestFit="1" customWidth="1"/>
    <col min="7925" max="8165" width="9.140625" style="1"/>
    <col min="8166" max="8166" width="52.7109375" style="1" customWidth="1"/>
    <col min="8167" max="8167" width="8.7109375" style="1" customWidth="1"/>
    <col min="8168" max="8168" width="13.85546875" style="1" customWidth="1"/>
    <col min="8169" max="8169" width="8.7109375" style="1" customWidth="1"/>
    <col min="8170" max="8172" width="16.140625" style="1" customWidth="1"/>
    <col min="8173" max="8173" width="9.140625" style="1" customWidth="1"/>
    <col min="8174" max="8176" width="15.42578125" style="1" customWidth="1"/>
    <col min="8177" max="8177" width="9.140625" style="1"/>
    <col min="8178" max="8180" width="10.5703125" style="1" bestFit="1" customWidth="1"/>
    <col min="8181" max="8421" width="9.140625" style="1"/>
    <col min="8422" max="8422" width="52.7109375" style="1" customWidth="1"/>
    <col min="8423" max="8423" width="8.7109375" style="1" customWidth="1"/>
    <col min="8424" max="8424" width="13.85546875" style="1" customWidth="1"/>
    <col min="8425" max="8425" width="8.7109375" style="1" customWidth="1"/>
    <col min="8426" max="8428" width="16.140625" style="1" customWidth="1"/>
    <col min="8429" max="8429" width="9.140625" style="1" customWidth="1"/>
    <col min="8430" max="8432" width="15.42578125" style="1" customWidth="1"/>
    <col min="8433" max="8433" width="9.140625" style="1"/>
    <col min="8434" max="8436" width="10.5703125" style="1" bestFit="1" customWidth="1"/>
    <col min="8437" max="8677" width="9.140625" style="1"/>
    <col min="8678" max="8678" width="52.7109375" style="1" customWidth="1"/>
    <col min="8679" max="8679" width="8.7109375" style="1" customWidth="1"/>
    <col min="8680" max="8680" width="13.85546875" style="1" customWidth="1"/>
    <col min="8681" max="8681" width="8.7109375" style="1" customWidth="1"/>
    <col min="8682" max="8684" width="16.140625" style="1" customWidth="1"/>
    <col min="8685" max="8685" width="9.140625" style="1" customWidth="1"/>
    <col min="8686" max="8688" width="15.42578125" style="1" customWidth="1"/>
    <col min="8689" max="8689" width="9.140625" style="1"/>
    <col min="8690" max="8692" width="10.5703125" style="1" bestFit="1" customWidth="1"/>
    <col min="8693" max="8933" width="9.140625" style="1"/>
    <col min="8934" max="8934" width="52.7109375" style="1" customWidth="1"/>
    <col min="8935" max="8935" width="8.7109375" style="1" customWidth="1"/>
    <col min="8936" max="8936" width="13.85546875" style="1" customWidth="1"/>
    <col min="8937" max="8937" width="8.7109375" style="1" customWidth="1"/>
    <col min="8938" max="8940" width="16.140625" style="1" customWidth="1"/>
    <col min="8941" max="8941" width="9.140625" style="1" customWidth="1"/>
    <col min="8942" max="8944" width="15.42578125" style="1" customWidth="1"/>
    <col min="8945" max="8945" width="9.140625" style="1"/>
    <col min="8946" max="8948" width="10.5703125" style="1" bestFit="1" customWidth="1"/>
    <col min="8949" max="9189" width="9.140625" style="1"/>
    <col min="9190" max="9190" width="52.7109375" style="1" customWidth="1"/>
    <col min="9191" max="9191" width="8.7109375" style="1" customWidth="1"/>
    <col min="9192" max="9192" width="13.85546875" style="1" customWidth="1"/>
    <col min="9193" max="9193" width="8.7109375" style="1" customWidth="1"/>
    <col min="9194" max="9196" width="16.140625" style="1" customWidth="1"/>
    <col min="9197" max="9197" width="9.140625" style="1" customWidth="1"/>
    <col min="9198" max="9200" width="15.42578125" style="1" customWidth="1"/>
    <col min="9201" max="9201" width="9.140625" style="1"/>
    <col min="9202" max="9204" width="10.5703125" style="1" bestFit="1" customWidth="1"/>
    <col min="9205" max="9445" width="9.140625" style="1"/>
    <col min="9446" max="9446" width="52.7109375" style="1" customWidth="1"/>
    <col min="9447" max="9447" width="8.7109375" style="1" customWidth="1"/>
    <col min="9448" max="9448" width="13.85546875" style="1" customWidth="1"/>
    <col min="9449" max="9449" width="8.7109375" style="1" customWidth="1"/>
    <col min="9450" max="9452" width="16.140625" style="1" customWidth="1"/>
    <col min="9453" max="9453" width="9.140625" style="1" customWidth="1"/>
    <col min="9454" max="9456" width="15.42578125" style="1" customWidth="1"/>
    <col min="9457" max="9457" width="9.140625" style="1"/>
    <col min="9458" max="9460" width="10.5703125" style="1" bestFit="1" customWidth="1"/>
    <col min="9461" max="9701" width="9.140625" style="1"/>
    <col min="9702" max="9702" width="52.7109375" style="1" customWidth="1"/>
    <col min="9703" max="9703" width="8.7109375" style="1" customWidth="1"/>
    <col min="9704" max="9704" width="13.85546875" style="1" customWidth="1"/>
    <col min="9705" max="9705" width="8.7109375" style="1" customWidth="1"/>
    <col min="9706" max="9708" width="16.140625" style="1" customWidth="1"/>
    <col min="9709" max="9709" width="9.140625" style="1" customWidth="1"/>
    <col min="9710" max="9712" width="15.42578125" style="1" customWidth="1"/>
    <col min="9713" max="9713" width="9.140625" style="1"/>
    <col min="9714" max="9716" width="10.5703125" style="1" bestFit="1" customWidth="1"/>
    <col min="9717" max="9957" width="9.140625" style="1"/>
    <col min="9958" max="9958" width="52.7109375" style="1" customWidth="1"/>
    <col min="9959" max="9959" width="8.7109375" style="1" customWidth="1"/>
    <col min="9960" max="9960" width="13.85546875" style="1" customWidth="1"/>
    <col min="9961" max="9961" width="8.7109375" style="1" customWidth="1"/>
    <col min="9962" max="9964" width="16.140625" style="1" customWidth="1"/>
    <col min="9965" max="9965" width="9.140625" style="1" customWidth="1"/>
    <col min="9966" max="9968" width="15.42578125" style="1" customWidth="1"/>
    <col min="9969" max="9969" width="9.140625" style="1"/>
    <col min="9970" max="9972" width="10.5703125" style="1" bestFit="1" customWidth="1"/>
    <col min="9973" max="10213" width="9.140625" style="1"/>
    <col min="10214" max="10214" width="52.7109375" style="1" customWidth="1"/>
    <col min="10215" max="10215" width="8.7109375" style="1" customWidth="1"/>
    <col min="10216" max="10216" width="13.85546875" style="1" customWidth="1"/>
    <col min="10217" max="10217" width="8.7109375" style="1" customWidth="1"/>
    <col min="10218" max="10220" width="16.140625" style="1" customWidth="1"/>
    <col min="10221" max="10221" width="9.140625" style="1" customWidth="1"/>
    <col min="10222" max="10224" width="15.42578125" style="1" customWidth="1"/>
    <col min="10225" max="10225" width="9.140625" style="1"/>
    <col min="10226" max="10228" width="10.5703125" style="1" bestFit="1" customWidth="1"/>
    <col min="10229" max="10469" width="9.140625" style="1"/>
    <col min="10470" max="10470" width="52.7109375" style="1" customWidth="1"/>
    <col min="10471" max="10471" width="8.7109375" style="1" customWidth="1"/>
    <col min="10472" max="10472" width="13.85546875" style="1" customWidth="1"/>
    <col min="10473" max="10473" width="8.7109375" style="1" customWidth="1"/>
    <col min="10474" max="10476" width="16.140625" style="1" customWidth="1"/>
    <col min="10477" max="10477" width="9.140625" style="1" customWidth="1"/>
    <col min="10478" max="10480" width="15.42578125" style="1" customWidth="1"/>
    <col min="10481" max="10481" width="9.140625" style="1"/>
    <col min="10482" max="10484" width="10.5703125" style="1" bestFit="1" customWidth="1"/>
    <col min="10485" max="10725" width="9.140625" style="1"/>
    <col min="10726" max="10726" width="52.7109375" style="1" customWidth="1"/>
    <col min="10727" max="10727" width="8.7109375" style="1" customWidth="1"/>
    <col min="10728" max="10728" width="13.85546875" style="1" customWidth="1"/>
    <col min="10729" max="10729" width="8.7109375" style="1" customWidth="1"/>
    <col min="10730" max="10732" width="16.140625" style="1" customWidth="1"/>
    <col min="10733" max="10733" width="9.140625" style="1" customWidth="1"/>
    <col min="10734" max="10736" width="15.42578125" style="1" customWidth="1"/>
    <col min="10737" max="10737" width="9.140625" style="1"/>
    <col min="10738" max="10740" width="10.5703125" style="1" bestFit="1" customWidth="1"/>
    <col min="10741" max="10981" width="9.140625" style="1"/>
    <col min="10982" max="10982" width="52.7109375" style="1" customWidth="1"/>
    <col min="10983" max="10983" width="8.7109375" style="1" customWidth="1"/>
    <col min="10984" max="10984" width="13.85546875" style="1" customWidth="1"/>
    <col min="10985" max="10985" width="8.7109375" style="1" customWidth="1"/>
    <col min="10986" max="10988" width="16.140625" style="1" customWidth="1"/>
    <col min="10989" max="10989" width="9.140625" style="1" customWidth="1"/>
    <col min="10990" max="10992" width="15.42578125" style="1" customWidth="1"/>
    <col min="10993" max="10993" width="9.140625" style="1"/>
    <col min="10994" max="10996" width="10.5703125" style="1" bestFit="1" customWidth="1"/>
    <col min="10997" max="11237" width="9.140625" style="1"/>
    <col min="11238" max="11238" width="52.7109375" style="1" customWidth="1"/>
    <col min="11239" max="11239" width="8.7109375" style="1" customWidth="1"/>
    <col min="11240" max="11240" width="13.85546875" style="1" customWidth="1"/>
    <col min="11241" max="11241" width="8.7109375" style="1" customWidth="1"/>
    <col min="11242" max="11244" width="16.140625" style="1" customWidth="1"/>
    <col min="11245" max="11245" width="9.140625" style="1" customWidth="1"/>
    <col min="11246" max="11248" width="15.42578125" style="1" customWidth="1"/>
    <col min="11249" max="11249" width="9.140625" style="1"/>
    <col min="11250" max="11252" width="10.5703125" style="1" bestFit="1" customWidth="1"/>
    <col min="11253" max="11493" width="9.140625" style="1"/>
    <col min="11494" max="11494" width="52.7109375" style="1" customWidth="1"/>
    <col min="11495" max="11495" width="8.7109375" style="1" customWidth="1"/>
    <col min="11496" max="11496" width="13.85546875" style="1" customWidth="1"/>
    <col min="11497" max="11497" width="8.7109375" style="1" customWidth="1"/>
    <col min="11498" max="11500" width="16.140625" style="1" customWidth="1"/>
    <col min="11501" max="11501" width="9.140625" style="1" customWidth="1"/>
    <col min="11502" max="11504" width="15.42578125" style="1" customWidth="1"/>
    <col min="11505" max="11505" width="9.140625" style="1"/>
    <col min="11506" max="11508" width="10.5703125" style="1" bestFit="1" customWidth="1"/>
    <col min="11509" max="11749" width="9.140625" style="1"/>
    <col min="11750" max="11750" width="52.7109375" style="1" customWidth="1"/>
    <col min="11751" max="11751" width="8.7109375" style="1" customWidth="1"/>
    <col min="11752" max="11752" width="13.85546875" style="1" customWidth="1"/>
    <col min="11753" max="11753" width="8.7109375" style="1" customWidth="1"/>
    <col min="11754" max="11756" width="16.140625" style="1" customWidth="1"/>
    <col min="11757" max="11757" width="9.140625" style="1" customWidth="1"/>
    <col min="11758" max="11760" width="15.42578125" style="1" customWidth="1"/>
    <col min="11761" max="11761" width="9.140625" style="1"/>
    <col min="11762" max="11764" width="10.5703125" style="1" bestFit="1" customWidth="1"/>
    <col min="11765" max="12005" width="9.140625" style="1"/>
    <col min="12006" max="12006" width="52.7109375" style="1" customWidth="1"/>
    <col min="12007" max="12007" width="8.7109375" style="1" customWidth="1"/>
    <col min="12008" max="12008" width="13.85546875" style="1" customWidth="1"/>
    <col min="12009" max="12009" width="8.7109375" style="1" customWidth="1"/>
    <col min="12010" max="12012" width="16.140625" style="1" customWidth="1"/>
    <col min="12013" max="12013" width="9.140625" style="1" customWidth="1"/>
    <col min="12014" max="12016" width="15.42578125" style="1" customWidth="1"/>
    <col min="12017" max="12017" width="9.140625" style="1"/>
    <col min="12018" max="12020" width="10.5703125" style="1" bestFit="1" customWidth="1"/>
    <col min="12021" max="12261" width="9.140625" style="1"/>
    <col min="12262" max="12262" width="52.7109375" style="1" customWidth="1"/>
    <col min="12263" max="12263" width="8.7109375" style="1" customWidth="1"/>
    <col min="12264" max="12264" width="13.85546875" style="1" customWidth="1"/>
    <col min="12265" max="12265" width="8.7109375" style="1" customWidth="1"/>
    <col min="12266" max="12268" width="16.140625" style="1" customWidth="1"/>
    <col min="12269" max="12269" width="9.140625" style="1" customWidth="1"/>
    <col min="12270" max="12272" width="15.42578125" style="1" customWidth="1"/>
    <col min="12273" max="12273" width="9.140625" style="1"/>
    <col min="12274" max="12276" width="10.5703125" style="1" bestFit="1" customWidth="1"/>
    <col min="12277" max="12517" width="9.140625" style="1"/>
    <col min="12518" max="12518" width="52.7109375" style="1" customWidth="1"/>
    <col min="12519" max="12519" width="8.7109375" style="1" customWidth="1"/>
    <col min="12520" max="12520" width="13.85546875" style="1" customWidth="1"/>
    <col min="12521" max="12521" width="8.7109375" style="1" customWidth="1"/>
    <col min="12522" max="12524" width="16.140625" style="1" customWidth="1"/>
    <col min="12525" max="12525" width="9.140625" style="1" customWidth="1"/>
    <col min="12526" max="12528" width="15.42578125" style="1" customWidth="1"/>
    <col min="12529" max="12529" width="9.140625" style="1"/>
    <col min="12530" max="12532" width="10.5703125" style="1" bestFit="1" customWidth="1"/>
    <col min="12533" max="12773" width="9.140625" style="1"/>
    <col min="12774" max="12774" width="52.7109375" style="1" customWidth="1"/>
    <col min="12775" max="12775" width="8.7109375" style="1" customWidth="1"/>
    <col min="12776" max="12776" width="13.85546875" style="1" customWidth="1"/>
    <col min="12777" max="12777" width="8.7109375" style="1" customWidth="1"/>
    <col min="12778" max="12780" width="16.140625" style="1" customWidth="1"/>
    <col min="12781" max="12781" width="9.140625" style="1" customWidth="1"/>
    <col min="12782" max="12784" width="15.42578125" style="1" customWidth="1"/>
    <col min="12785" max="12785" width="9.140625" style="1"/>
    <col min="12786" max="12788" width="10.5703125" style="1" bestFit="1" customWidth="1"/>
    <col min="12789" max="13029" width="9.140625" style="1"/>
    <col min="13030" max="13030" width="52.7109375" style="1" customWidth="1"/>
    <col min="13031" max="13031" width="8.7109375" style="1" customWidth="1"/>
    <col min="13032" max="13032" width="13.85546875" style="1" customWidth="1"/>
    <col min="13033" max="13033" width="8.7109375" style="1" customWidth="1"/>
    <col min="13034" max="13036" width="16.140625" style="1" customWidth="1"/>
    <col min="13037" max="13037" width="9.140625" style="1" customWidth="1"/>
    <col min="13038" max="13040" width="15.42578125" style="1" customWidth="1"/>
    <col min="13041" max="13041" width="9.140625" style="1"/>
    <col min="13042" max="13044" width="10.5703125" style="1" bestFit="1" customWidth="1"/>
    <col min="13045" max="13285" width="9.140625" style="1"/>
    <col min="13286" max="13286" width="52.7109375" style="1" customWidth="1"/>
    <col min="13287" max="13287" width="8.7109375" style="1" customWidth="1"/>
    <col min="13288" max="13288" width="13.85546875" style="1" customWidth="1"/>
    <col min="13289" max="13289" width="8.7109375" style="1" customWidth="1"/>
    <col min="13290" max="13292" width="16.140625" style="1" customWidth="1"/>
    <col min="13293" max="13293" width="9.140625" style="1" customWidth="1"/>
    <col min="13294" max="13296" width="15.42578125" style="1" customWidth="1"/>
    <col min="13297" max="13297" width="9.140625" style="1"/>
    <col min="13298" max="13300" width="10.5703125" style="1" bestFit="1" customWidth="1"/>
    <col min="13301" max="13541" width="9.140625" style="1"/>
    <col min="13542" max="13542" width="52.7109375" style="1" customWidth="1"/>
    <col min="13543" max="13543" width="8.7109375" style="1" customWidth="1"/>
    <col min="13544" max="13544" width="13.85546875" style="1" customWidth="1"/>
    <col min="13545" max="13545" width="8.7109375" style="1" customWidth="1"/>
    <col min="13546" max="13548" width="16.140625" style="1" customWidth="1"/>
    <col min="13549" max="13549" width="9.140625" style="1" customWidth="1"/>
    <col min="13550" max="13552" width="15.42578125" style="1" customWidth="1"/>
    <col min="13553" max="13553" width="9.140625" style="1"/>
    <col min="13554" max="13556" width="10.5703125" style="1" bestFit="1" customWidth="1"/>
    <col min="13557" max="13797" width="9.140625" style="1"/>
    <col min="13798" max="13798" width="52.7109375" style="1" customWidth="1"/>
    <col min="13799" max="13799" width="8.7109375" style="1" customWidth="1"/>
    <col min="13800" max="13800" width="13.85546875" style="1" customWidth="1"/>
    <col min="13801" max="13801" width="8.7109375" style="1" customWidth="1"/>
    <col min="13802" max="13804" width="16.140625" style="1" customWidth="1"/>
    <col min="13805" max="13805" width="9.140625" style="1" customWidth="1"/>
    <col min="13806" max="13808" width="15.42578125" style="1" customWidth="1"/>
    <col min="13809" max="13809" width="9.140625" style="1"/>
    <col min="13810" max="13812" width="10.5703125" style="1" bestFit="1" customWidth="1"/>
    <col min="13813" max="14053" width="9.140625" style="1"/>
    <col min="14054" max="14054" width="52.7109375" style="1" customWidth="1"/>
    <col min="14055" max="14055" width="8.7109375" style="1" customWidth="1"/>
    <col min="14056" max="14056" width="13.85546875" style="1" customWidth="1"/>
    <col min="14057" max="14057" width="8.7109375" style="1" customWidth="1"/>
    <col min="14058" max="14060" width="16.140625" style="1" customWidth="1"/>
    <col min="14061" max="14061" width="9.140625" style="1" customWidth="1"/>
    <col min="14062" max="14064" width="15.42578125" style="1" customWidth="1"/>
    <col min="14065" max="14065" width="9.140625" style="1"/>
    <col min="14066" max="14068" width="10.5703125" style="1" bestFit="1" customWidth="1"/>
    <col min="14069" max="14309" width="9.140625" style="1"/>
    <col min="14310" max="14310" width="52.7109375" style="1" customWidth="1"/>
    <col min="14311" max="14311" width="8.7109375" style="1" customWidth="1"/>
    <col min="14312" max="14312" width="13.85546875" style="1" customWidth="1"/>
    <col min="14313" max="14313" width="8.7109375" style="1" customWidth="1"/>
    <col min="14314" max="14316" width="16.140625" style="1" customWidth="1"/>
    <col min="14317" max="14317" width="9.140625" style="1" customWidth="1"/>
    <col min="14318" max="14320" width="15.42578125" style="1" customWidth="1"/>
    <col min="14321" max="14321" width="9.140625" style="1"/>
    <col min="14322" max="14324" width="10.5703125" style="1" bestFit="1" customWidth="1"/>
    <col min="14325" max="14565" width="9.140625" style="1"/>
    <col min="14566" max="14566" width="52.7109375" style="1" customWidth="1"/>
    <col min="14567" max="14567" width="8.7109375" style="1" customWidth="1"/>
    <col min="14568" max="14568" width="13.85546875" style="1" customWidth="1"/>
    <col min="14569" max="14569" width="8.7109375" style="1" customWidth="1"/>
    <col min="14570" max="14572" width="16.140625" style="1" customWidth="1"/>
    <col min="14573" max="14573" width="9.140625" style="1" customWidth="1"/>
    <col min="14574" max="14576" width="15.42578125" style="1" customWidth="1"/>
    <col min="14577" max="14577" width="9.140625" style="1"/>
    <col min="14578" max="14580" width="10.5703125" style="1" bestFit="1" customWidth="1"/>
    <col min="14581" max="14821" width="9.140625" style="1"/>
    <col min="14822" max="14822" width="52.7109375" style="1" customWidth="1"/>
    <col min="14823" max="14823" width="8.7109375" style="1" customWidth="1"/>
    <col min="14824" max="14824" width="13.85546875" style="1" customWidth="1"/>
    <col min="14825" max="14825" width="8.7109375" style="1" customWidth="1"/>
    <col min="14826" max="14828" width="16.140625" style="1" customWidth="1"/>
    <col min="14829" max="14829" width="9.140625" style="1" customWidth="1"/>
    <col min="14830" max="14832" width="15.42578125" style="1" customWidth="1"/>
    <col min="14833" max="14833" width="9.140625" style="1"/>
    <col min="14834" max="14836" width="10.5703125" style="1" bestFit="1" customWidth="1"/>
    <col min="14837" max="15077" width="9.140625" style="1"/>
    <col min="15078" max="15078" width="52.7109375" style="1" customWidth="1"/>
    <col min="15079" max="15079" width="8.7109375" style="1" customWidth="1"/>
    <col min="15080" max="15080" width="13.85546875" style="1" customWidth="1"/>
    <col min="15081" max="15081" width="8.7109375" style="1" customWidth="1"/>
    <col min="15082" max="15084" width="16.140625" style="1" customWidth="1"/>
    <col min="15085" max="15085" width="9.140625" style="1" customWidth="1"/>
    <col min="15086" max="15088" width="15.42578125" style="1" customWidth="1"/>
    <col min="15089" max="15089" width="9.140625" style="1"/>
    <col min="15090" max="15092" width="10.5703125" style="1" bestFit="1" customWidth="1"/>
    <col min="15093" max="15333" width="9.140625" style="1"/>
    <col min="15334" max="15334" width="52.7109375" style="1" customWidth="1"/>
    <col min="15335" max="15335" width="8.7109375" style="1" customWidth="1"/>
    <col min="15336" max="15336" width="13.85546875" style="1" customWidth="1"/>
    <col min="15337" max="15337" width="8.7109375" style="1" customWidth="1"/>
    <col min="15338" max="15340" width="16.140625" style="1" customWidth="1"/>
    <col min="15341" max="15341" width="9.140625" style="1" customWidth="1"/>
    <col min="15342" max="15344" width="15.42578125" style="1" customWidth="1"/>
    <col min="15345" max="15345" width="9.140625" style="1"/>
    <col min="15346" max="15348" width="10.5703125" style="1" bestFit="1" customWidth="1"/>
    <col min="15349" max="15589" width="9.140625" style="1"/>
    <col min="15590" max="15590" width="52.7109375" style="1" customWidth="1"/>
    <col min="15591" max="15591" width="8.7109375" style="1" customWidth="1"/>
    <col min="15592" max="15592" width="13.85546875" style="1" customWidth="1"/>
    <col min="15593" max="15593" width="8.7109375" style="1" customWidth="1"/>
    <col min="15594" max="15596" width="16.140625" style="1" customWidth="1"/>
    <col min="15597" max="15597" width="9.140625" style="1" customWidth="1"/>
    <col min="15598" max="15600" width="15.42578125" style="1" customWidth="1"/>
    <col min="15601" max="15601" width="9.140625" style="1"/>
    <col min="15602" max="15604" width="10.5703125" style="1" bestFit="1" customWidth="1"/>
    <col min="15605" max="15845" width="9.140625" style="1"/>
    <col min="15846" max="15846" width="52.7109375" style="1" customWidth="1"/>
    <col min="15847" max="15847" width="8.7109375" style="1" customWidth="1"/>
    <col min="15848" max="15848" width="13.85546875" style="1" customWidth="1"/>
    <col min="15849" max="15849" width="8.7109375" style="1" customWidth="1"/>
    <col min="15850" max="15852" width="16.140625" style="1" customWidth="1"/>
    <col min="15853" max="15853" width="9.140625" style="1" customWidth="1"/>
    <col min="15854" max="15856" width="15.42578125" style="1" customWidth="1"/>
    <col min="15857" max="15857" width="9.140625" style="1"/>
    <col min="15858" max="15860" width="10.5703125" style="1" bestFit="1" customWidth="1"/>
    <col min="15861" max="16101" width="9.140625" style="1"/>
    <col min="16102" max="16102" width="52.7109375" style="1" customWidth="1"/>
    <col min="16103" max="16103" width="8.7109375" style="1" customWidth="1"/>
    <col min="16104" max="16104" width="13.85546875" style="1" customWidth="1"/>
    <col min="16105" max="16105" width="8.7109375" style="1" customWidth="1"/>
    <col min="16106" max="16108" width="16.140625" style="1" customWidth="1"/>
    <col min="16109" max="16109" width="9.140625" style="1" customWidth="1"/>
    <col min="16110" max="16112" width="15.42578125" style="1" customWidth="1"/>
    <col min="16113" max="16113" width="9.140625" style="1"/>
    <col min="16114" max="16116" width="10.5703125" style="1" bestFit="1" customWidth="1"/>
    <col min="16117" max="16384" width="9.140625" style="1"/>
  </cols>
  <sheetData>
    <row r="1" spans="1:5" ht="16.149999999999999" customHeight="1">
      <c r="A1" s="24" t="s">
        <v>408</v>
      </c>
      <c r="B1" s="24"/>
      <c r="C1" s="24"/>
      <c r="D1" s="24"/>
      <c r="E1" s="24"/>
    </row>
    <row r="2" spans="1:5" ht="16.149999999999999" customHeight="1">
      <c r="A2" s="21" t="s">
        <v>406</v>
      </c>
      <c r="B2" s="21"/>
      <c r="C2" s="21"/>
      <c r="D2" s="21"/>
      <c r="E2" s="21"/>
    </row>
    <row r="3" spans="1:5" ht="16.149999999999999" customHeight="1">
      <c r="A3" s="22" t="s">
        <v>405</v>
      </c>
      <c r="B3" s="22"/>
      <c r="C3" s="22"/>
      <c r="D3" s="22"/>
      <c r="E3" s="22"/>
    </row>
    <row r="4" spans="1:5" ht="16.149999999999999" customHeight="1">
      <c r="A4" s="22" t="s">
        <v>409</v>
      </c>
      <c r="B4" s="22"/>
      <c r="C4" s="22"/>
      <c r="D4" s="22"/>
      <c r="E4" s="22"/>
    </row>
    <row r="5" spans="1:5" ht="16.149999999999999" customHeight="1">
      <c r="A5" s="20"/>
      <c r="B5" s="20"/>
      <c r="C5" s="20"/>
      <c r="D5" s="20"/>
      <c r="E5" s="20"/>
    </row>
    <row r="6" spans="1:5" ht="16.149999999999999" customHeight="1">
      <c r="A6" s="24" t="s">
        <v>407</v>
      </c>
      <c r="B6" s="24"/>
      <c r="C6" s="24"/>
      <c r="D6" s="24"/>
      <c r="E6" s="24"/>
    </row>
    <row r="7" spans="1:5" ht="16.149999999999999" customHeight="1">
      <c r="A7" s="21" t="s">
        <v>406</v>
      </c>
      <c r="B7" s="21"/>
      <c r="C7" s="21"/>
      <c r="D7" s="21"/>
      <c r="E7" s="21"/>
    </row>
    <row r="8" spans="1:5" ht="16.149999999999999" customHeight="1">
      <c r="A8" s="22" t="s">
        <v>405</v>
      </c>
      <c r="B8" s="22"/>
      <c r="C8" s="22"/>
      <c r="D8" s="22"/>
      <c r="E8" s="22"/>
    </row>
    <row r="9" spans="1:5" ht="16.149999999999999" customHeight="1">
      <c r="A9" s="22" t="s">
        <v>410</v>
      </c>
      <c r="B9" s="22"/>
      <c r="C9" s="22"/>
      <c r="D9" s="22"/>
      <c r="E9" s="22"/>
    </row>
    <row r="11" spans="1:5" ht="36.75" customHeight="1">
      <c r="A11" s="23" t="s">
        <v>404</v>
      </c>
      <c r="B11" s="23"/>
      <c r="C11" s="23"/>
      <c r="D11" s="23"/>
      <c r="E11" s="23"/>
    </row>
    <row r="12" spans="1:5">
      <c r="B12" s="19"/>
    </row>
    <row r="13" spans="1:5" ht="15.75">
      <c r="A13" s="18" t="s">
        <v>403</v>
      </c>
      <c r="B13" s="18" t="s">
        <v>402</v>
      </c>
      <c r="C13" s="18" t="s">
        <v>401</v>
      </c>
      <c r="D13" s="18" t="s">
        <v>400</v>
      </c>
      <c r="E13" s="17" t="s">
        <v>399</v>
      </c>
    </row>
    <row r="14" spans="1:5" ht="15.75">
      <c r="A14" s="16" t="s">
        <v>398</v>
      </c>
      <c r="B14" s="15" t="s">
        <v>393</v>
      </c>
      <c r="C14" s="15"/>
      <c r="D14" s="15"/>
      <c r="E14" s="14">
        <f>E15</f>
        <v>8438.7999999999993</v>
      </c>
    </row>
    <row r="15" spans="1:5" ht="15.75" outlineLevel="1">
      <c r="A15" s="8" t="s">
        <v>12</v>
      </c>
      <c r="B15" s="7" t="s">
        <v>393</v>
      </c>
      <c r="C15" s="7" t="s">
        <v>11</v>
      </c>
      <c r="D15" s="7"/>
      <c r="E15" s="6">
        <f>E16+E18+E20+E24</f>
        <v>8438.7999999999993</v>
      </c>
    </row>
    <row r="16" spans="1:5" ht="15.75" outlineLevel="4">
      <c r="A16" s="8" t="s">
        <v>397</v>
      </c>
      <c r="B16" s="7" t="s">
        <v>393</v>
      </c>
      <c r="C16" s="7" t="s">
        <v>396</v>
      </c>
      <c r="D16" s="7"/>
      <c r="E16" s="6">
        <f>E17</f>
        <v>1831.9</v>
      </c>
    </row>
    <row r="17" spans="1:5" ht="47.25" outlineLevel="5">
      <c r="A17" s="8" t="s">
        <v>19</v>
      </c>
      <c r="B17" s="7" t="s">
        <v>393</v>
      </c>
      <c r="C17" s="7" t="s">
        <v>396</v>
      </c>
      <c r="D17" s="7" t="s">
        <v>18</v>
      </c>
      <c r="E17" s="6">
        <v>1831.9</v>
      </c>
    </row>
    <row r="18" spans="1:5" ht="15.75" outlineLevel="4">
      <c r="A18" s="8" t="s">
        <v>395</v>
      </c>
      <c r="B18" s="7" t="s">
        <v>393</v>
      </c>
      <c r="C18" s="7" t="s">
        <v>394</v>
      </c>
      <c r="D18" s="7"/>
      <c r="E18" s="6">
        <f>E19</f>
        <v>1978.5</v>
      </c>
    </row>
    <row r="19" spans="1:5" ht="47.25" outlineLevel="5">
      <c r="A19" s="8" t="s">
        <v>19</v>
      </c>
      <c r="B19" s="7" t="s">
        <v>393</v>
      </c>
      <c r="C19" s="7" t="s">
        <v>394</v>
      </c>
      <c r="D19" s="7" t="s">
        <v>18</v>
      </c>
      <c r="E19" s="6">
        <v>1978.5</v>
      </c>
    </row>
    <row r="20" spans="1:5" ht="15.75" outlineLevel="4">
      <c r="A20" s="8" t="s">
        <v>332</v>
      </c>
      <c r="B20" s="7" t="s">
        <v>393</v>
      </c>
      <c r="C20" s="7" t="s">
        <v>331</v>
      </c>
      <c r="D20" s="7"/>
      <c r="E20" s="6">
        <f>E21+E23+E22</f>
        <v>4568.3999999999996</v>
      </c>
    </row>
    <row r="21" spans="1:5" ht="47.25" outlineLevel="5">
      <c r="A21" s="8" t="s">
        <v>19</v>
      </c>
      <c r="B21" s="7" t="s">
        <v>393</v>
      </c>
      <c r="C21" s="7" t="s">
        <v>331</v>
      </c>
      <c r="D21" s="7" t="s">
        <v>18</v>
      </c>
      <c r="E21" s="6">
        <f>3279.9+415.6</f>
        <v>3695.5</v>
      </c>
    </row>
    <row r="22" spans="1:5" ht="15.75" outlineLevel="5">
      <c r="A22" s="8" t="s">
        <v>15</v>
      </c>
      <c r="B22" s="7" t="s">
        <v>393</v>
      </c>
      <c r="C22" s="7" t="s">
        <v>331</v>
      </c>
      <c r="D22" s="7" t="s">
        <v>14</v>
      </c>
      <c r="E22" s="6">
        <v>870.4</v>
      </c>
    </row>
    <row r="23" spans="1:5" ht="15.75" outlineLevel="5">
      <c r="A23" s="8" t="s">
        <v>144</v>
      </c>
      <c r="B23" s="7" t="s">
        <v>393</v>
      </c>
      <c r="C23" s="7" t="s">
        <v>331</v>
      </c>
      <c r="D23" s="7" t="s">
        <v>143</v>
      </c>
      <c r="E23" s="6">
        <v>2.5</v>
      </c>
    </row>
    <row r="24" spans="1:5" ht="15.75" outlineLevel="4">
      <c r="A24" s="8" t="s">
        <v>181</v>
      </c>
      <c r="B24" s="7" t="s">
        <v>393</v>
      </c>
      <c r="C24" s="7" t="s">
        <v>180</v>
      </c>
      <c r="D24" s="7"/>
      <c r="E24" s="6">
        <f>E25+E26</f>
        <v>60</v>
      </c>
    </row>
    <row r="25" spans="1:5" ht="15.75" outlineLevel="5">
      <c r="A25" s="8" t="s">
        <v>15</v>
      </c>
      <c r="B25" s="7" t="s">
        <v>393</v>
      </c>
      <c r="C25" s="7" t="s">
        <v>180</v>
      </c>
      <c r="D25" s="7" t="s">
        <v>14</v>
      </c>
      <c r="E25" s="6">
        <v>25</v>
      </c>
    </row>
    <row r="26" spans="1:5" ht="15.75" outlineLevel="5">
      <c r="A26" s="8" t="s">
        <v>5</v>
      </c>
      <c r="B26" s="7" t="s">
        <v>393</v>
      </c>
      <c r="C26" s="7" t="s">
        <v>180</v>
      </c>
      <c r="D26" s="7" t="s">
        <v>2</v>
      </c>
      <c r="E26" s="6">
        <v>35</v>
      </c>
    </row>
    <row r="27" spans="1:5" ht="15.75">
      <c r="A27" s="12" t="s">
        <v>392</v>
      </c>
      <c r="B27" s="11" t="s">
        <v>387</v>
      </c>
      <c r="C27" s="11"/>
      <c r="D27" s="11"/>
      <c r="E27" s="10">
        <f>E28</f>
        <v>17608</v>
      </c>
    </row>
    <row r="28" spans="1:5" ht="15.75" outlineLevel="1">
      <c r="A28" s="8" t="s">
        <v>12</v>
      </c>
      <c r="B28" s="7" t="s">
        <v>387</v>
      </c>
      <c r="C28" s="7" t="s">
        <v>11</v>
      </c>
      <c r="D28" s="7"/>
      <c r="E28" s="6">
        <f>E29+E32+E35+E39+E42</f>
        <v>17608</v>
      </c>
    </row>
    <row r="29" spans="1:5" ht="15.75" outlineLevel="4">
      <c r="A29" s="8" t="s">
        <v>391</v>
      </c>
      <c r="B29" s="7" t="s">
        <v>387</v>
      </c>
      <c r="C29" s="7" t="s">
        <v>390</v>
      </c>
      <c r="D29" s="7"/>
      <c r="E29" s="6">
        <f>E31+E30</f>
        <v>4234.2</v>
      </c>
    </row>
    <row r="30" spans="1:5" ht="47.25" outlineLevel="5">
      <c r="A30" s="8" t="s">
        <v>19</v>
      </c>
      <c r="B30" s="7" t="s">
        <v>387</v>
      </c>
      <c r="C30" s="7" t="s">
        <v>390</v>
      </c>
      <c r="D30" s="7" t="s">
        <v>18</v>
      </c>
      <c r="E30" s="6">
        <f>4234.2-210</f>
        <v>4024.2</v>
      </c>
    </row>
    <row r="31" spans="1:5" ht="15.75" outlineLevel="5">
      <c r="A31" s="8" t="s">
        <v>15</v>
      </c>
      <c r="B31" s="7" t="s">
        <v>387</v>
      </c>
      <c r="C31" s="7" t="s">
        <v>390</v>
      </c>
      <c r="D31" s="7" t="s">
        <v>14</v>
      </c>
      <c r="E31" s="6">
        <v>210</v>
      </c>
    </row>
    <row r="32" spans="1:5" ht="15.75" outlineLevel="4">
      <c r="A32" s="8" t="s">
        <v>389</v>
      </c>
      <c r="B32" s="7" t="s">
        <v>387</v>
      </c>
      <c r="C32" s="7" t="s">
        <v>388</v>
      </c>
      <c r="D32" s="7"/>
      <c r="E32" s="6">
        <f>E33+E34</f>
        <v>2947.4</v>
      </c>
    </row>
    <row r="33" spans="1:5" ht="47.25" outlineLevel="5">
      <c r="A33" s="8" t="s">
        <v>19</v>
      </c>
      <c r="B33" s="7" t="s">
        <v>387</v>
      </c>
      <c r="C33" s="7" t="s">
        <v>388</v>
      </c>
      <c r="D33" s="7" t="s">
        <v>18</v>
      </c>
      <c r="E33" s="6">
        <v>2847.4</v>
      </c>
    </row>
    <row r="34" spans="1:5" ht="15.75" outlineLevel="5">
      <c r="A34" s="8" t="s">
        <v>15</v>
      </c>
      <c r="B34" s="7" t="s">
        <v>387</v>
      </c>
      <c r="C34" s="7" t="s">
        <v>388</v>
      </c>
      <c r="D34" s="7" t="s">
        <v>14</v>
      </c>
      <c r="E34" s="6">
        <v>100</v>
      </c>
    </row>
    <row r="35" spans="1:5" ht="15.75" outlineLevel="4">
      <c r="A35" s="8" t="s">
        <v>332</v>
      </c>
      <c r="B35" s="7" t="s">
        <v>387</v>
      </c>
      <c r="C35" s="7" t="s">
        <v>331</v>
      </c>
      <c r="D35" s="7"/>
      <c r="E35" s="6">
        <f>E36+E37+E38</f>
        <v>8507.2999999999993</v>
      </c>
    </row>
    <row r="36" spans="1:5" ht="47.25" outlineLevel="5">
      <c r="A36" s="8" t="s">
        <v>19</v>
      </c>
      <c r="B36" s="7" t="s">
        <v>387</v>
      </c>
      <c r="C36" s="7" t="s">
        <v>331</v>
      </c>
      <c r="D36" s="7" t="s">
        <v>18</v>
      </c>
      <c r="E36" s="6">
        <v>5026.2</v>
      </c>
    </row>
    <row r="37" spans="1:5" ht="15.75" outlineLevel="5">
      <c r="A37" s="8" t="s">
        <v>15</v>
      </c>
      <c r="B37" s="7" t="s">
        <v>387</v>
      </c>
      <c r="C37" s="7" t="s">
        <v>331</v>
      </c>
      <c r="D37" s="7" t="s">
        <v>14</v>
      </c>
      <c r="E37" s="6">
        <v>3476.1</v>
      </c>
    </row>
    <row r="38" spans="1:5" ht="15.75" outlineLevel="5">
      <c r="A38" s="8" t="s">
        <v>5</v>
      </c>
      <c r="B38" s="7" t="s">
        <v>387</v>
      </c>
      <c r="C38" s="7" t="s">
        <v>331</v>
      </c>
      <c r="D38" s="7" t="s">
        <v>2</v>
      </c>
      <c r="E38" s="6">
        <v>5</v>
      </c>
    </row>
    <row r="39" spans="1:5" ht="15.75" outlineLevel="4">
      <c r="A39" s="8" t="s">
        <v>181</v>
      </c>
      <c r="B39" s="7" t="s">
        <v>387</v>
      </c>
      <c r="C39" s="7" t="s">
        <v>180</v>
      </c>
      <c r="D39" s="7"/>
      <c r="E39" s="6">
        <f>E40+E41</f>
        <v>1899.1000000000001</v>
      </c>
    </row>
    <row r="40" spans="1:5" ht="15.75" outlineLevel="5">
      <c r="A40" s="8" t="s">
        <v>15</v>
      </c>
      <c r="B40" s="7" t="s">
        <v>387</v>
      </c>
      <c r="C40" s="7" t="s">
        <v>180</v>
      </c>
      <c r="D40" s="7" t="s">
        <v>14</v>
      </c>
      <c r="E40" s="6">
        <v>1648.2</v>
      </c>
    </row>
    <row r="41" spans="1:5" ht="15.75" outlineLevel="5">
      <c r="A41" s="8" t="s">
        <v>5</v>
      </c>
      <c r="B41" s="7" t="s">
        <v>387</v>
      </c>
      <c r="C41" s="7" t="s">
        <v>180</v>
      </c>
      <c r="D41" s="7" t="s">
        <v>2</v>
      </c>
      <c r="E41" s="6">
        <v>250.9</v>
      </c>
    </row>
    <row r="42" spans="1:5" ht="15.75" outlineLevel="4">
      <c r="A42" s="8" t="s">
        <v>337</v>
      </c>
      <c r="B42" s="7" t="s">
        <v>387</v>
      </c>
      <c r="C42" s="7" t="s">
        <v>336</v>
      </c>
      <c r="D42" s="7"/>
      <c r="E42" s="6">
        <f>E43</f>
        <v>20</v>
      </c>
    </row>
    <row r="43" spans="1:5" ht="15.75" outlineLevel="5">
      <c r="A43" s="8" t="s">
        <v>144</v>
      </c>
      <c r="B43" s="7" t="s">
        <v>387</v>
      </c>
      <c r="C43" s="7" t="s">
        <v>336</v>
      </c>
      <c r="D43" s="7" t="s">
        <v>143</v>
      </c>
      <c r="E43" s="6">
        <v>20</v>
      </c>
    </row>
    <row r="44" spans="1:5" ht="15.75">
      <c r="A44" s="12" t="s">
        <v>386</v>
      </c>
      <c r="B44" s="11" t="s">
        <v>335</v>
      </c>
      <c r="C44" s="11"/>
      <c r="D44" s="11"/>
      <c r="E44" s="10">
        <f>E45+E49+E53+E65+E74+E85+E111</f>
        <v>459700.19999999995</v>
      </c>
    </row>
    <row r="45" spans="1:5" ht="15.75" outlineLevel="1">
      <c r="A45" s="8" t="s">
        <v>76</v>
      </c>
      <c r="B45" s="7" t="s">
        <v>335</v>
      </c>
      <c r="C45" s="7" t="s">
        <v>75</v>
      </c>
      <c r="D45" s="7"/>
      <c r="E45" s="6">
        <f>E46</f>
        <v>359.90000000000003</v>
      </c>
    </row>
    <row r="46" spans="1:5" ht="15.75" outlineLevel="2">
      <c r="A46" s="8" t="s">
        <v>74</v>
      </c>
      <c r="B46" s="7" t="s">
        <v>335</v>
      </c>
      <c r="C46" s="7" t="s">
        <v>73</v>
      </c>
      <c r="D46" s="7"/>
      <c r="E46" s="6">
        <f>E47</f>
        <v>359.90000000000003</v>
      </c>
    </row>
    <row r="47" spans="1:5" ht="31.5" outlineLevel="3">
      <c r="A47" s="8" t="s">
        <v>72</v>
      </c>
      <c r="B47" s="7" t="s">
        <v>335</v>
      </c>
      <c r="C47" s="7" t="s">
        <v>71</v>
      </c>
      <c r="D47" s="7"/>
      <c r="E47" s="6">
        <f>E48</f>
        <v>359.90000000000003</v>
      </c>
    </row>
    <row r="48" spans="1:5" ht="15.75" outlineLevel="5">
      <c r="A48" s="8" t="s">
        <v>15</v>
      </c>
      <c r="B48" s="7" t="s">
        <v>335</v>
      </c>
      <c r="C48" s="7" t="s">
        <v>71</v>
      </c>
      <c r="D48" s="7" t="s">
        <v>14</v>
      </c>
      <c r="E48" s="6">
        <f>747-385.9-1.2</f>
        <v>359.90000000000003</v>
      </c>
    </row>
    <row r="49" spans="1:5" ht="15.75" outlineLevel="1">
      <c r="A49" s="8" t="s">
        <v>201</v>
      </c>
      <c r="B49" s="7" t="s">
        <v>335</v>
      </c>
      <c r="C49" s="7" t="s">
        <v>200</v>
      </c>
      <c r="D49" s="7"/>
      <c r="E49" s="6">
        <f>E50</f>
        <v>4000</v>
      </c>
    </row>
    <row r="50" spans="1:5" ht="31.5" outlineLevel="2">
      <c r="A50" s="8" t="s">
        <v>199</v>
      </c>
      <c r="B50" s="7" t="s">
        <v>335</v>
      </c>
      <c r="C50" s="7" t="s">
        <v>198</v>
      </c>
      <c r="D50" s="7"/>
      <c r="E50" s="6">
        <f>E51</f>
        <v>4000</v>
      </c>
    </row>
    <row r="51" spans="1:5" ht="31.5" outlineLevel="3">
      <c r="A51" s="8" t="s">
        <v>295</v>
      </c>
      <c r="B51" s="7" t="s">
        <v>335</v>
      </c>
      <c r="C51" s="7" t="s">
        <v>294</v>
      </c>
      <c r="D51" s="7"/>
      <c r="E51" s="6">
        <f>E52</f>
        <v>4000</v>
      </c>
    </row>
    <row r="52" spans="1:5" ht="15.75" outlineLevel="5">
      <c r="A52" s="8" t="s">
        <v>5</v>
      </c>
      <c r="B52" s="7" t="s">
        <v>335</v>
      </c>
      <c r="C52" s="7" t="s">
        <v>294</v>
      </c>
      <c r="D52" s="7" t="s">
        <v>2</v>
      </c>
      <c r="E52" s="6">
        <v>4000</v>
      </c>
    </row>
    <row r="53" spans="1:5" ht="15.75" outlineLevel="1">
      <c r="A53" s="8" t="s">
        <v>132</v>
      </c>
      <c r="B53" s="7" t="s">
        <v>335</v>
      </c>
      <c r="C53" s="7" t="s">
        <v>131</v>
      </c>
      <c r="D53" s="7"/>
      <c r="E53" s="6">
        <f>E54</f>
        <v>20825</v>
      </c>
    </row>
    <row r="54" spans="1:5" ht="15.75" outlineLevel="2">
      <c r="A54" s="8" t="s">
        <v>130</v>
      </c>
      <c r="B54" s="7" t="s">
        <v>335</v>
      </c>
      <c r="C54" s="7" t="s">
        <v>129</v>
      </c>
      <c r="D54" s="7"/>
      <c r="E54" s="6">
        <f>E57+E59+E61+E55+E63</f>
        <v>20825</v>
      </c>
    </row>
    <row r="55" spans="1:5" ht="31.5" outlineLevel="4">
      <c r="A55" s="8" t="s">
        <v>128</v>
      </c>
      <c r="B55" s="7" t="s">
        <v>335</v>
      </c>
      <c r="C55" s="7" t="s">
        <v>385</v>
      </c>
      <c r="D55" s="7"/>
      <c r="E55" s="6">
        <f>E56</f>
        <v>1500</v>
      </c>
    </row>
    <row r="56" spans="1:5" ht="15.75" outlineLevel="5">
      <c r="A56" s="8" t="s">
        <v>5</v>
      </c>
      <c r="B56" s="7" t="s">
        <v>335</v>
      </c>
      <c r="C56" s="7" t="s">
        <v>385</v>
      </c>
      <c r="D56" s="7" t="s">
        <v>2</v>
      </c>
      <c r="E56" s="6">
        <f>3000-1500</f>
        <v>1500</v>
      </c>
    </row>
    <row r="57" spans="1:5" ht="47.25" outlineLevel="3">
      <c r="A57" s="8" t="s">
        <v>384</v>
      </c>
      <c r="B57" s="7" t="s">
        <v>335</v>
      </c>
      <c r="C57" s="7" t="s">
        <v>383</v>
      </c>
      <c r="D57" s="7"/>
      <c r="E57" s="6">
        <f>E58</f>
        <v>189.9</v>
      </c>
    </row>
    <row r="58" spans="1:5" ht="15.75" outlineLevel="5">
      <c r="A58" s="8" t="s">
        <v>15</v>
      </c>
      <c r="B58" s="7" t="s">
        <v>335</v>
      </c>
      <c r="C58" s="7" t="s">
        <v>383</v>
      </c>
      <c r="D58" s="7" t="s">
        <v>14</v>
      </c>
      <c r="E58" s="6">
        <f>196-6.1</f>
        <v>189.9</v>
      </c>
    </row>
    <row r="59" spans="1:5" ht="31.5" outlineLevel="3">
      <c r="A59" s="8" t="s">
        <v>40</v>
      </c>
      <c r="B59" s="7" t="s">
        <v>335</v>
      </c>
      <c r="C59" s="7" t="s">
        <v>382</v>
      </c>
      <c r="D59" s="7"/>
      <c r="E59" s="6">
        <f>E60</f>
        <v>16992.099999999999</v>
      </c>
    </row>
    <row r="60" spans="1:5" ht="31.5" outlineLevel="5">
      <c r="A60" s="8" t="s">
        <v>80</v>
      </c>
      <c r="B60" s="7" t="s">
        <v>335</v>
      </c>
      <c r="C60" s="7" t="s">
        <v>382</v>
      </c>
      <c r="D60" s="7" t="s">
        <v>78</v>
      </c>
      <c r="E60" s="6">
        <v>16992.099999999999</v>
      </c>
    </row>
    <row r="61" spans="1:5" ht="31.5" outlineLevel="3">
      <c r="A61" s="8" t="s">
        <v>95</v>
      </c>
      <c r="B61" s="7" t="s">
        <v>335</v>
      </c>
      <c r="C61" s="7" t="s">
        <v>381</v>
      </c>
      <c r="D61" s="7"/>
      <c r="E61" s="6">
        <f>E62</f>
        <v>420</v>
      </c>
    </row>
    <row r="62" spans="1:5" ht="31.5" outlineLevel="5">
      <c r="A62" s="8" t="s">
        <v>80</v>
      </c>
      <c r="B62" s="7" t="s">
        <v>335</v>
      </c>
      <c r="C62" s="7" t="s">
        <v>381</v>
      </c>
      <c r="D62" s="7" t="s">
        <v>78</v>
      </c>
      <c r="E62" s="6">
        <v>420</v>
      </c>
    </row>
    <row r="63" spans="1:5" ht="47.25" outlineLevel="3">
      <c r="A63" s="8" t="s">
        <v>380</v>
      </c>
      <c r="B63" s="7" t="s">
        <v>335</v>
      </c>
      <c r="C63" s="7" t="s">
        <v>379</v>
      </c>
      <c r="D63" s="7"/>
      <c r="E63" s="6">
        <f>E64</f>
        <v>1723</v>
      </c>
    </row>
    <row r="64" spans="1:5" ht="15.75" outlineLevel="5">
      <c r="A64" s="8" t="s">
        <v>5</v>
      </c>
      <c r="B64" s="7" t="s">
        <v>335</v>
      </c>
      <c r="C64" s="7" t="s">
        <v>379</v>
      </c>
      <c r="D64" s="7" t="s">
        <v>2</v>
      </c>
      <c r="E64" s="6">
        <v>1723</v>
      </c>
    </row>
    <row r="65" spans="1:5" ht="15.75" outlineLevel="1">
      <c r="A65" s="8" t="s">
        <v>70</v>
      </c>
      <c r="B65" s="7" t="s">
        <v>335</v>
      </c>
      <c r="C65" s="7" t="s">
        <v>69</v>
      </c>
      <c r="D65" s="7"/>
      <c r="E65" s="6">
        <f>E66</f>
        <v>1734.7</v>
      </c>
    </row>
    <row r="66" spans="1:5" ht="15.75" outlineLevel="2">
      <c r="A66" s="8" t="s">
        <v>48</v>
      </c>
      <c r="B66" s="7" t="s">
        <v>335</v>
      </c>
      <c r="C66" s="7" t="s">
        <v>47</v>
      </c>
      <c r="D66" s="7"/>
      <c r="E66" s="6">
        <f>E67+E70+E72</f>
        <v>1734.7</v>
      </c>
    </row>
    <row r="67" spans="1:5" ht="31.5" outlineLevel="3">
      <c r="A67" s="8" t="s">
        <v>378</v>
      </c>
      <c r="B67" s="7" t="s">
        <v>335</v>
      </c>
      <c r="C67" s="7" t="s">
        <v>377</v>
      </c>
      <c r="D67" s="7"/>
      <c r="E67" s="6">
        <f>E69+E68</f>
        <v>630</v>
      </c>
    </row>
    <row r="68" spans="1:5" ht="47.25" outlineLevel="5">
      <c r="A68" s="8" t="s">
        <v>19</v>
      </c>
      <c r="B68" s="7" t="s">
        <v>335</v>
      </c>
      <c r="C68" s="7" t="s">
        <v>377</v>
      </c>
      <c r="D68" s="7" t="s">
        <v>18</v>
      </c>
      <c r="E68" s="6">
        <f>630-30</f>
        <v>600</v>
      </c>
    </row>
    <row r="69" spans="1:5" ht="15.75" outlineLevel="5">
      <c r="A69" s="8" t="s">
        <v>15</v>
      </c>
      <c r="B69" s="7" t="s">
        <v>335</v>
      </c>
      <c r="C69" s="7" t="s">
        <v>377</v>
      </c>
      <c r="D69" s="7" t="s">
        <v>14</v>
      </c>
      <c r="E69" s="6">
        <f>630-600</f>
        <v>30</v>
      </c>
    </row>
    <row r="70" spans="1:5" ht="31.5" outlineLevel="3">
      <c r="A70" s="8" t="s">
        <v>46</v>
      </c>
      <c r="B70" s="7" t="s">
        <v>335</v>
      </c>
      <c r="C70" s="7" t="s">
        <v>45</v>
      </c>
      <c r="D70" s="7"/>
      <c r="E70" s="6">
        <f>E71</f>
        <v>540</v>
      </c>
    </row>
    <row r="71" spans="1:5" ht="15.75" outlineLevel="5">
      <c r="A71" s="8" t="s">
        <v>15</v>
      </c>
      <c r="B71" s="7" t="s">
        <v>335</v>
      </c>
      <c r="C71" s="7" t="s">
        <v>45</v>
      </c>
      <c r="D71" s="7" t="s">
        <v>14</v>
      </c>
      <c r="E71" s="6">
        <v>540</v>
      </c>
    </row>
    <row r="72" spans="1:5" ht="31.5" outlineLevel="3">
      <c r="A72" s="8" t="s">
        <v>44</v>
      </c>
      <c r="B72" s="7" t="s">
        <v>335</v>
      </c>
      <c r="C72" s="7" t="s">
        <v>43</v>
      </c>
      <c r="D72" s="7"/>
      <c r="E72" s="6">
        <f>E73</f>
        <v>564.70000000000005</v>
      </c>
    </row>
    <row r="73" spans="1:5" ht="15.75" outlineLevel="5">
      <c r="A73" s="8" t="s">
        <v>15</v>
      </c>
      <c r="B73" s="7" t="s">
        <v>335</v>
      </c>
      <c r="C73" s="7" t="s">
        <v>43</v>
      </c>
      <c r="D73" s="7" t="s">
        <v>14</v>
      </c>
      <c r="E73" s="6">
        <f>1000-435.3</f>
        <v>564.70000000000005</v>
      </c>
    </row>
    <row r="74" spans="1:5" ht="15.75" outlineLevel="1">
      <c r="A74" s="8" t="s">
        <v>376</v>
      </c>
      <c r="B74" s="7" t="s">
        <v>335</v>
      </c>
      <c r="C74" s="7" t="s">
        <v>375</v>
      </c>
      <c r="D74" s="7"/>
      <c r="E74" s="6">
        <f>E75+E80</f>
        <v>47542.399999999994</v>
      </c>
    </row>
    <row r="75" spans="1:5" ht="15.75" outlineLevel="2">
      <c r="A75" s="8" t="s">
        <v>374</v>
      </c>
      <c r="B75" s="7" t="s">
        <v>335</v>
      </c>
      <c r="C75" s="7" t="s">
        <v>373</v>
      </c>
      <c r="D75" s="7"/>
      <c r="E75" s="6">
        <f>E76+E78</f>
        <v>8663.7999999999993</v>
      </c>
    </row>
    <row r="76" spans="1:5" ht="47.25" outlineLevel="3">
      <c r="A76" s="8" t="s">
        <v>372</v>
      </c>
      <c r="B76" s="7" t="s">
        <v>335</v>
      </c>
      <c r="C76" s="7" t="s">
        <v>371</v>
      </c>
      <c r="D76" s="7"/>
      <c r="E76" s="6">
        <f>E77</f>
        <v>600</v>
      </c>
    </row>
    <row r="77" spans="1:5" ht="15.75" outlineLevel="5">
      <c r="A77" s="8" t="s">
        <v>15</v>
      </c>
      <c r="B77" s="7" t="s">
        <v>335</v>
      </c>
      <c r="C77" s="7" t="s">
        <v>371</v>
      </c>
      <c r="D77" s="7" t="s">
        <v>14</v>
      </c>
      <c r="E77" s="6">
        <v>600</v>
      </c>
    </row>
    <row r="78" spans="1:5" ht="31.5" outlineLevel="3">
      <c r="A78" s="8" t="s">
        <v>367</v>
      </c>
      <c r="B78" s="7" t="s">
        <v>335</v>
      </c>
      <c r="C78" s="7" t="s">
        <v>370</v>
      </c>
      <c r="D78" s="7"/>
      <c r="E78" s="6">
        <f>E79</f>
        <v>8063.8</v>
      </c>
    </row>
    <row r="79" spans="1:5" ht="31.5" outlineLevel="5">
      <c r="A79" s="8" t="s">
        <v>80</v>
      </c>
      <c r="B79" s="7" t="s">
        <v>335</v>
      </c>
      <c r="C79" s="7" t="s">
        <v>370</v>
      </c>
      <c r="D79" s="7" t="s">
        <v>78</v>
      </c>
      <c r="E79" s="6">
        <v>8063.8</v>
      </c>
    </row>
    <row r="80" spans="1:5" ht="15.75" outlineLevel="2">
      <c r="A80" s="8" t="s">
        <v>369</v>
      </c>
      <c r="B80" s="7" t="s">
        <v>335</v>
      </c>
      <c r="C80" s="7" t="s">
        <v>368</v>
      </c>
      <c r="D80" s="7"/>
      <c r="E80" s="6">
        <f>E81+E83</f>
        <v>38878.6</v>
      </c>
    </row>
    <row r="81" spans="1:5" ht="31.5" outlineLevel="3">
      <c r="A81" s="8" t="s">
        <v>367</v>
      </c>
      <c r="B81" s="7" t="s">
        <v>335</v>
      </c>
      <c r="C81" s="7" t="s">
        <v>366</v>
      </c>
      <c r="D81" s="7"/>
      <c r="E81" s="6">
        <f>E82</f>
        <v>28036</v>
      </c>
    </row>
    <row r="82" spans="1:5" ht="31.5" outlineLevel="5">
      <c r="A82" s="8" t="s">
        <v>80</v>
      </c>
      <c r="B82" s="7" t="s">
        <v>335</v>
      </c>
      <c r="C82" s="7" t="s">
        <v>366</v>
      </c>
      <c r="D82" s="7" t="s">
        <v>78</v>
      </c>
      <c r="E82" s="9">
        <v>28036</v>
      </c>
    </row>
    <row r="83" spans="1:5" ht="31.5" outlineLevel="3">
      <c r="A83" s="8" t="s">
        <v>95</v>
      </c>
      <c r="B83" s="7" t="s">
        <v>335</v>
      </c>
      <c r="C83" s="7" t="s">
        <v>365</v>
      </c>
      <c r="D83" s="7"/>
      <c r="E83" s="6">
        <f>E84</f>
        <v>10842.6</v>
      </c>
    </row>
    <row r="84" spans="1:5" ht="31.5" outlineLevel="5">
      <c r="A84" s="8" t="s">
        <v>80</v>
      </c>
      <c r="B84" s="7" t="s">
        <v>335</v>
      </c>
      <c r="C84" s="7" t="s">
        <v>365</v>
      </c>
      <c r="D84" s="7" t="s">
        <v>78</v>
      </c>
      <c r="E84" s="9">
        <f>11121.6-279</f>
        <v>10842.6</v>
      </c>
    </row>
    <row r="85" spans="1:5" ht="15.75" outlineLevel="1">
      <c r="A85" s="8" t="s">
        <v>191</v>
      </c>
      <c r="B85" s="7" t="s">
        <v>335</v>
      </c>
      <c r="C85" s="7" t="s">
        <v>190</v>
      </c>
      <c r="D85" s="7"/>
      <c r="E85" s="6">
        <f>E86+E91+E102</f>
        <v>164106.99999999997</v>
      </c>
    </row>
    <row r="86" spans="1:5" ht="31.5" outlineLevel="2">
      <c r="A86" s="8" t="s">
        <v>364</v>
      </c>
      <c r="B86" s="7" t="s">
        <v>335</v>
      </c>
      <c r="C86" s="7" t="s">
        <v>363</v>
      </c>
      <c r="D86" s="7"/>
      <c r="E86" s="6">
        <f>E87+E89</f>
        <v>94081.799999999988</v>
      </c>
    </row>
    <row r="87" spans="1:5" ht="110.25" outlineLevel="4">
      <c r="A87" s="8" t="s">
        <v>361</v>
      </c>
      <c r="B87" s="7" t="s">
        <v>335</v>
      </c>
      <c r="C87" s="7" t="s">
        <v>362</v>
      </c>
      <c r="D87" s="7"/>
      <c r="E87" s="6">
        <f>E88</f>
        <v>50391.6</v>
      </c>
    </row>
    <row r="88" spans="1:5" ht="15.75" outlineLevel="5">
      <c r="A88" s="8" t="s">
        <v>55</v>
      </c>
      <c r="B88" s="7" t="s">
        <v>335</v>
      </c>
      <c r="C88" s="7" t="s">
        <v>362</v>
      </c>
      <c r="D88" s="7" t="s">
        <v>53</v>
      </c>
      <c r="E88" s="6">
        <f>25785.6+24606</f>
        <v>50391.6</v>
      </c>
    </row>
    <row r="89" spans="1:5" ht="110.25" outlineLevel="4">
      <c r="A89" s="8" t="s">
        <v>361</v>
      </c>
      <c r="B89" s="7" t="s">
        <v>335</v>
      </c>
      <c r="C89" s="7" t="s">
        <v>360</v>
      </c>
      <c r="D89" s="7"/>
      <c r="E89" s="6">
        <f>E90</f>
        <v>43690.2</v>
      </c>
    </row>
    <row r="90" spans="1:5" ht="15.75" outlineLevel="5">
      <c r="A90" s="8" t="s">
        <v>55</v>
      </c>
      <c r="B90" s="7" t="s">
        <v>335</v>
      </c>
      <c r="C90" s="7" t="s">
        <v>360</v>
      </c>
      <c r="D90" s="7" t="s">
        <v>53</v>
      </c>
      <c r="E90" s="6">
        <v>43690.2</v>
      </c>
    </row>
    <row r="91" spans="1:5" ht="31.5" outlineLevel="2">
      <c r="A91" s="8" t="s">
        <v>189</v>
      </c>
      <c r="B91" s="7" t="s">
        <v>335</v>
      </c>
      <c r="C91" s="7" t="s">
        <v>188</v>
      </c>
      <c r="D91" s="7"/>
      <c r="E91" s="6">
        <f>E92+E94+E100+E96+E98</f>
        <v>61446.9</v>
      </c>
    </row>
    <row r="92" spans="1:5" ht="78.75" outlineLevel="4">
      <c r="A92" s="8" t="s">
        <v>359</v>
      </c>
      <c r="B92" s="7" t="s">
        <v>335</v>
      </c>
      <c r="C92" s="7" t="s">
        <v>358</v>
      </c>
      <c r="D92" s="7"/>
      <c r="E92" s="6">
        <f>E93</f>
        <v>2503.5</v>
      </c>
    </row>
    <row r="93" spans="1:5" ht="15.75" outlineLevel="5">
      <c r="A93" s="8" t="s">
        <v>144</v>
      </c>
      <c r="B93" s="7" t="s">
        <v>335</v>
      </c>
      <c r="C93" s="7" t="s">
        <v>358</v>
      </c>
      <c r="D93" s="7" t="s">
        <v>143</v>
      </c>
      <c r="E93" s="6">
        <v>2503.5</v>
      </c>
    </row>
    <row r="94" spans="1:5" ht="78.75" outlineLevel="4">
      <c r="A94" s="8" t="s">
        <v>357</v>
      </c>
      <c r="B94" s="7" t="s">
        <v>335</v>
      </c>
      <c r="C94" s="7" t="s">
        <v>356</v>
      </c>
      <c r="D94" s="7"/>
      <c r="E94" s="6">
        <f>E95</f>
        <v>5007</v>
      </c>
    </row>
    <row r="95" spans="1:5" ht="15.75" outlineLevel="5">
      <c r="A95" s="8" t="s">
        <v>144</v>
      </c>
      <c r="B95" s="7" t="s">
        <v>335</v>
      </c>
      <c r="C95" s="7" t="s">
        <v>356</v>
      </c>
      <c r="D95" s="7" t="s">
        <v>143</v>
      </c>
      <c r="E95" s="6">
        <v>5007</v>
      </c>
    </row>
    <row r="96" spans="1:5" ht="31.5" outlineLevel="4">
      <c r="A96" s="8" t="s">
        <v>354</v>
      </c>
      <c r="B96" s="7" t="s">
        <v>335</v>
      </c>
      <c r="C96" s="7" t="s">
        <v>355</v>
      </c>
      <c r="D96" s="7"/>
      <c r="E96" s="6">
        <f>E97</f>
        <v>432.4</v>
      </c>
    </row>
    <row r="97" spans="1:5" ht="15.75" outlineLevel="5">
      <c r="A97" s="8" t="s">
        <v>144</v>
      </c>
      <c r="B97" s="7" t="s">
        <v>335</v>
      </c>
      <c r="C97" s="7" t="s">
        <v>355</v>
      </c>
      <c r="D97" s="7" t="s">
        <v>143</v>
      </c>
      <c r="E97" s="6">
        <v>432.4</v>
      </c>
    </row>
    <row r="98" spans="1:5" ht="31.5" outlineLevel="4">
      <c r="A98" s="8" t="s">
        <v>354</v>
      </c>
      <c r="B98" s="7" t="s">
        <v>335</v>
      </c>
      <c r="C98" s="7" t="s">
        <v>353</v>
      </c>
      <c r="D98" s="7"/>
      <c r="E98" s="6">
        <f>E99</f>
        <v>8275.4</v>
      </c>
    </row>
    <row r="99" spans="1:5" ht="15.75" outlineLevel="5">
      <c r="A99" s="8" t="s">
        <v>144</v>
      </c>
      <c r="B99" s="7" t="s">
        <v>335</v>
      </c>
      <c r="C99" s="7" t="s">
        <v>353</v>
      </c>
      <c r="D99" s="7" t="s">
        <v>143</v>
      </c>
      <c r="E99" s="6">
        <f>4404+3871.4</f>
        <v>8275.4</v>
      </c>
    </row>
    <row r="100" spans="1:5" ht="47.25" outlineLevel="3">
      <c r="A100" s="8" t="s">
        <v>352</v>
      </c>
      <c r="B100" s="7" t="s">
        <v>335</v>
      </c>
      <c r="C100" s="7" t="s">
        <v>351</v>
      </c>
      <c r="D100" s="7"/>
      <c r="E100" s="6">
        <f>E101</f>
        <v>45228.6</v>
      </c>
    </row>
    <row r="101" spans="1:5" ht="15.75" outlineLevel="5">
      <c r="A101" s="8" t="s">
        <v>55</v>
      </c>
      <c r="B101" s="7" t="s">
        <v>335</v>
      </c>
      <c r="C101" s="7" t="s">
        <v>351</v>
      </c>
      <c r="D101" s="7" t="s">
        <v>53</v>
      </c>
      <c r="E101" s="9">
        <f>50000-4771.4</f>
        <v>45228.6</v>
      </c>
    </row>
    <row r="102" spans="1:5" ht="31.5" outlineLevel="2">
      <c r="A102" s="8" t="s">
        <v>305</v>
      </c>
      <c r="B102" s="7" t="s">
        <v>335</v>
      </c>
      <c r="C102" s="7" t="s">
        <v>304</v>
      </c>
      <c r="D102" s="7"/>
      <c r="E102" s="6">
        <f>E103+E105+E107+E109</f>
        <v>8578.2999999999993</v>
      </c>
    </row>
    <row r="103" spans="1:5" ht="31.5" outlineLevel="3">
      <c r="A103" s="8" t="s">
        <v>40</v>
      </c>
      <c r="B103" s="7" t="s">
        <v>335</v>
      </c>
      <c r="C103" s="7" t="s">
        <v>303</v>
      </c>
      <c r="D103" s="7"/>
      <c r="E103" s="6">
        <f>E104</f>
        <v>7518.5</v>
      </c>
    </row>
    <row r="104" spans="1:5" ht="31.5" outlineLevel="5">
      <c r="A104" s="8" t="s">
        <v>80</v>
      </c>
      <c r="B104" s="7" t="s">
        <v>335</v>
      </c>
      <c r="C104" s="7" t="s">
        <v>303</v>
      </c>
      <c r="D104" s="7" t="s">
        <v>78</v>
      </c>
      <c r="E104" s="6">
        <v>7518.5</v>
      </c>
    </row>
    <row r="105" spans="1:5" ht="31.5" outlineLevel="3">
      <c r="A105" s="8" t="s">
        <v>95</v>
      </c>
      <c r="B105" s="7" t="s">
        <v>335</v>
      </c>
      <c r="C105" s="7" t="s">
        <v>350</v>
      </c>
      <c r="D105" s="7"/>
      <c r="E105" s="6">
        <f>E106</f>
        <v>300</v>
      </c>
    </row>
    <row r="106" spans="1:5" ht="31.5" outlineLevel="5">
      <c r="A106" s="8" t="s">
        <v>80</v>
      </c>
      <c r="B106" s="7" t="s">
        <v>335</v>
      </c>
      <c r="C106" s="7" t="s">
        <v>350</v>
      </c>
      <c r="D106" s="7" t="s">
        <v>78</v>
      </c>
      <c r="E106" s="6">
        <v>300</v>
      </c>
    </row>
    <row r="107" spans="1:5" ht="63" outlineLevel="4">
      <c r="A107" s="8" t="s">
        <v>349</v>
      </c>
      <c r="B107" s="7" t="s">
        <v>335</v>
      </c>
      <c r="C107" s="7" t="s">
        <v>348</v>
      </c>
      <c r="D107" s="7"/>
      <c r="E107" s="6">
        <f>E108</f>
        <v>401.3</v>
      </c>
    </row>
    <row r="108" spans="1:5" ht="47.25" outlineLevel="5">
      <c r="A108" s="8" t="s">
        <v>19</v>
      </c>
      <c r="B108" s="7" t="s">
        <v>335</v>
      </c>
      <c r="C108" s="7" t="s">
        <v>348</v>
      </c>
      <c r="D108" s="7" t="s">
        <v>18</v>
      </c>
      <c r="E108" s="6">
        <v>401.3</v>
      </c>
    </row>
    <row r="109" spans="1:5" ht="94.5" outlineLevel="4">
      <c r="A109" s="8" t="s">
        <v>347</v>
      </c>
      <c r="B109" s="7" t="s">
        <v>335</v>
      </c>
      <c r="C109" s="7" t="s">
        <v>346</v>
      </c>
      <c r="D109" s="7"/>
      <c r="E109" s="6">
        <f>E110</f>
        <v>358.5</v>
      </c>
    </row>
    <row r="110" spans="1:5" ht="47.25" outlineLevel="5">
      <c r="A110" s="8" t="s">
        <v>19</v>
      </c>
      <c r="B110" s="7" t="s">
        <v>335</v>
      </c>
      <c r="C110" s="7" t="s">
        <v>346</v>
      </c>
      <c r="D110" s="7" t="s">
        <v>18</v>
      </c>
      <c r="E110" s="9">
        <v>358.5</v>
      </c>
    </row>
    <row r="111" spans="1:5" ht="15.75" outlineLevel="1">
      <c r="A111" s="8" t="s">
        <v>12</v>
      </c>
      <c r="B111" s="7" t="s">
        <v>335</v>
      </c>
      <c r="C111" s="7" t="s">
        <v>11</v>
      </c>
      <c r="D111" s="7"/>
      <c r="E111" s="6">
        <f>E112+E114+E118+E127+E129+E131+E133+E135+E138+E140+E145+E124+E147+E142</f>
        <v>221131.2</v>
      </c>
    </row>
    <row r="112" spans="1:5" ht="15.75" outlineLevel="4">
      <c r="A112" s="8" t="s">
        <v>345</v>
      </c>
      <c r="B112" s="7" t="s">
        <v>335</v>
      </c>
      <c r="C112" s="7" t="s">
        <v>344</v>
      </c>
      <c r="D112" s="7"/>
      <c r="E112" s="6">
        <f>E113</f>
        <v>5052.1000000000004</v>
      </c>
    </row>
    <row r="113" spans="1:5" ht="47.25" outlineLevel="5">
      <c r="A113" s="8" t="s">
        <v>19</v>
      </c>
      <c r="B113" s="7" t="s">
        <v>335</v>
      </c>
      <c r="C113" s="7" t="s">
        <v>344</v>
      </c>
      <c r="D113" s="7" t="s">
        <v>18</v>
      </c>
      <c r="E113" s="6">
        <f>4773.6+278.5</f>
        <v>5052.1000000000004</v>
      </c>
    </row>
    <row r="114" spans="1:5" ht="15.75" outlineLevel="4">
      <c r="A114" s="8" t="s">
        <v>332</v>
      </c>
      <c r="B114" s="7" t="s">
        <v>335</v>
      </c>
      <c r="C114" s="7" t="s">
        <v>331</v>
      </c>
      <c r="D114" s="7"/>
      <c r="E114" s="6">
        <f>E115+E117+E116</f>
        <v>136205</v>
      </c>
    </row>
    <row r="115" spans="1:5" ht="47.25" outlineLevel="5">
      <c r="A115" s="8" t="s">
        <v>19</v>
      </c>
      <c r="B115" s="7" t="s">
        <v>335</v>
      </c>
      <c r="C115" s="7" t="s">
        <v>331</v>
      </c>
      <c r="D115" s="7" t="s">
        <v>18</v>
      </c>
      <c r="E115" s="6">
        <f>101323.1+7121.8</f>
        <v>108444.90000000001</v>
      </c>
    </row>
    <row r="116" spans="1:5" ht="15.75" outlineLevel="5">
      <c r="A116" s="8" t="s">
        <v>15</v>
      </c>
      <c r="B116" s="7" t="s">
        <v>335</v>
      </c>
      <c r="C116" s="7" t="s">
        <v>331</v>
      </c>
      <c r="D116" s="7" t="s">
        <v>14</v>
      </c>
      <c r="E116" s="6">
        <f>27768.4-48.1+39</f>
        <v>27759.300000000003</v>
      </c>
    </row>
    <row r="117" spans="1:5" ht="15.75" outlineLevel="5">
      <c r="A117" s="8" t="s">
        <v>5</v>
      </c>
      <c r="B117" s="7" t="s">
        <v>335</v>
      </c>
      <c r="C117" s="7" t="s">
        <v>331</v>
      </c>
      <c r="D117" s="7" t="s">
        <v>2</v>
      </c>
      <c r="E117" s="6">
        <v>0.8</v>
      </c>
    </row>
    <row r="118" spans="1:5" ht="15.75" outlineLevel="4">
      <c r="A118" s="8" t="s">
        <v>181</v>
      </c>
      <c r="B118" s="7" t="s">
        <v>335</v>
      </c>
      <c r="C118" s="7" t="s">
        <v>180</v>
      </c>
      <c r="D118" s="7"/>
      <c r="E118" s="6">
        <f>E119+E120+E121+E122+E123</f>
        <v>10148.700000000001</v>
      </c>
    </row>
    <row r="119" spans="1:5" ht="47.25" outlineLevel="5">
      <c r="A119" s="8" t="s">
        <v>19</v>
      </c>
      <c r="B119" s="7" t="s">
        <v>335</v>
      </c>
      <c r="C119" s="7" t="s">
        <v>180</v>
      </c>
      <c r="D119" s="7" t="s">
        <v>18</v>
      </c>
      <c r="E119" s="6">
        <v>240</v>
      </c>
    </row>
    <row r="120" spans="1:5" ht="15.75" outlineLevel="5">
      <c r="A120" s="8" t="s">
        <v>15</v>
      </c>
      <c r="B120" s="7" t="s">
        <v>335</v>
      </c>
      <c r="C120" s="7" t="s">
        <v>180</v>
      </c>
      <c r="D120" s="7" t="s">
        <v>14</v>
      </c>
      <c r="E120" s="6">
        <f>1940-1.8-280.6</f>
        <v>1657.6</v>
      </c>
    </row>
    <row r="121" spans="1:5" ht="15.75" outlineLevel="5">
      <c r="A121" s="8" t="s">
        <v>144</v>
      </c>
      <c r="B121" s="7" t="s">
        <v>335</v>
      </c>
      <c r="C121" s="7" t="s">
        <v>180</v>
      </c>
      <c r="D121" s="7" t="s">
        <v>143</v>
      </c>
      <c r="E121" s="6">
        <f>3012+388</f>
        <v>3400</v>
      </c>
    </row>
    <row r="122" spans="1:5" ht="31.5" outlineLevel="5">
      <c r="A122" s="8" t="s">
        <v>80</v>
      </c>
      <c r="B122" s="7" t="s">
        <v>335</v>
      </c>
      <c r="C122" s="7" t="s">
        <v>180</v>
      </c>
      <c r="D122" s="7" t="s">
        <v>78</v>
      </c>
      <c r="E122" s="6">
        <f>4800-750</f>
        <v>4050</v>
      </c>
    </row>
    <row r="123" spans="1:5" ht="15.75" outlineLevel="5">
      <c r="A123" s="8" t="s">
        <v>5</v>
      </c>
      <c r="B123" s="7" t="s">
        <v>335</v>
      </c>
      <c r="C123" s="7" t="s">
        <v>180</v>
      </c>
      <c r="D123" s="7" t="s">
        <v>2</v>
      </c>
      <c r="E123" s="6">
        <f>751.9+50-0.8</f>
        <v>801.1</v>
      </c>
    </row>
    <row r="124" spans="1:5" ht="15.75" outlineLevel="4">
      <c r="A124" s="8" t="s">
        <v>343</v>
      </c>
      <c r="B124" s="7" t="s">
        <v>335</v>
      </c>
      <c r="C124" s="7" t="s">
        <v>342</v>
      </c>
      <c r="D124" s="7"/>
      <c r="E124" s="6">
        <f>E126+E125</f>
        <v>2260.4</v>
      </c>
    </row>
    <row r="125" spans="1:5" ht="15.75" outlineLevel="5">
      <c r="A125" s="8" t="s">
        <v>15</v>
      </c>
      <c r="B125" s="7" t="s">
        <v>335</v>
      </c>
      <c r="C125" s="7" t="s">
        <v>342</v>
      </c>
      <c r="D125" s="7" t="s">
        <v>14</v>
      </c>
      <c r="E125" s="6">
        <v>100</v>
      </c>
    </row>
    <row r="126" spans="1:5" ht="15.75" outlineLevel="5">
      <c r="A126" s="8" t="s">
        <v>5</v>
      </c>
      <c r="B126" s="7" t="s">
        <v>335</v>
      </c>
      <c r="C126" s="7" t="s">
        <v>342</v>
      </c>
      <c r="D126" s="7" t="s">
        <v>2</v>
      </c>
      <c r="E126" s="9">
        <f>1483.4+677</f>
        <v>2160.4</v>
      </c>
    </row>
    <row r="127" spans="1:5" ht="31.5" outlineLevel="4">
      <c r="A127" s="8" t="s">
        <v>330</v>
      </c>
      <c r="B127" s="7" t="s">
        <v>335</v>
      </c>
      <c r="C127" s="7" t="s">
        <v>329</v>
      </c>
      <c r="D127" s="7"/>
      <c r="E127" s="6">
        <f>E128</f>
        <v>1595</v>
      </c>
    </row>
    <row r="128" spans="1:5" ht="15.75" outlineLevel="5">
      <c r="A128" s="8" t="s">
        <v>15</v>
      </c>
      <c r="B128" s="7" t="s">
        <v>335</v>
      </c>
      <c r="C128" s="7" t="s">
        <v>329</v>
      </c>
      <c r="D128" s="7" t="s">
        <v>14</v>
      </c>
      <c r="E128" s="6">
        <f>1809.5-214.5</f>
        <v>1595</v>
      </c>
    </row>
    <row r="129" spans="1:5" ht="15.75" outlineLevel="4">
      <c r="A129" s="8" t="s">
        <v>341</v>
      </c>
      <c r="B129" s="7" t="s">
        <v>335</v>
      </c>
      <c r="C129" s="7" t="s">
        <v>340</v>
      </c>
      <c r="D129" s="7"/>
      <c r="E129" s="6">
        <f>E130</f>
        <v>579.6</v>
      </c>
    </row>
    <row r="130" spans="1:5" ht="15.75" outlineLevel="5">
      <c r="A130" s="8" t="s">
        <v>15</v>
      </c>
      <c r="B130" s="7" t="s">
        <v>335</v>
      </c>
      <c r="C130" s="7" t="s">
        <v>340</v>
      </c>
      <c r="D130" s="7" t="s">
        <v>14</v>
      </c>
      <c r="E130" s="6">
        <f>629.6-50</f>
        <v>579.6</v>
      </c>
    </row>
    <row r="131" spans="1:5" ht="15.75" outlineLevel="4">
      <c r="A131" s="8" t="s">
        <v>10</v>
      </c>
      <c r="B131" s="7" t="s">
        <v>335</v>
      </c>
      <c r="C131" s="7" t="s">
        <v>9</v>
      </c>
      <c r="D131" s="7"/>
      <c r="E131" s="6">
        <f>E132</f>
        <v>42810.700000000004</v>
      </c>
    </row>
    <row r="132" spans="1:5" ht="15.75" outlineLevel="5">
      <c r="A132" s="8" t="s">
        <v>5</v>
      </c>
      <c r="B132" s="7" t="s">
        <v>335</v>
      </c>
      <c r="C132" s="7" t="s">
        <v>9</v>
      </c>
      <c r="D132" s="7" t="s">
        <v>2</v>
      </c>
      <c r="E132" s="6">
        <f>12391.1+24383.3+6036.3</f>
        <v>42810.700000000004</v>
      </c>
    </row>
    <row r="133" spans="1:5" ht="31.5" outlineLevel="4">
      <c r="A133" s="8" t="s">
        <v>328</v>
      </c>
      <c r="B133" s="7" t="s">
        <v>335</v>
      </c>
      <c r="C133" s="7" t="s">
        <v>327</v>
      </c>
      <c r="D133" s="7"/>
      <c r="E133" s="6">
        <f>E134</f>
        <v>3086.3</v>
      </c>
    </row>
    <row r="134" spans="1:5" ht="15.75" outlineLevel="5">
      <c r="A134" s="8" t="s">
        <v>144</v>
      </c>
      <c r="B134" s="7" t="s">
        <v>335</v>
      </c>
      <c r="C134" s="7" t="s">
        <v>327</v>
      </c>
      <c r="D134" s="7" t="s">
        <v>143</v>
      </c>
      <c r="E134" s="6">
        <v>3086.3</v>
      </c>
    </row>
    <row r="135" spans="1:5" ht="31.5" outlineLevel="4">
      <c r="A135" s="8" t="s">
        <v>326</v>
      </c>
      <c r="B135" s="7" t="s">
        <v>335</v>
      </c>
      <c r="C135" s="7" t="s">
        <v>325</v>
      </c>
      <c r="D135" s="7"/>
      <c r="E135" s="6">
        <f>E136+E137</f>
        <v>15732</v>
      </c>
    </row>
    <row r="136" spans="1:5" ht="15.75" outlineLevel="5">
      <c r="A136" s="8" t="s">
        <v>15</v>
      </c>
      <c r="B136" s="7" t="s">
        <v>335</v>
      </c>
      <c r="C136" s="7" t="s">
        <v>325</v>
      </c>
      <c r="D136" s="7" t="s">
        <v>14</v>
      </c>
      <c r="E136" s="6">
        <v>44.4</v>
      </c>
    </row>
    <row r="137" spans="1:5" ht="15.75" outlineLevel="5">
      <c r="A137" s="8" t="s">
        <v>144</v>
      </c>
      <c r="B137" s="7" t="s">
        <v>335</v>
      </c>
      <c r="C137" s="7" t="s">
        <v>325</v>
      </c>
      <c r="D137" s="7" t="s">
        <v>143</v>
      </c>
      <c r="E137" s="6">
        <v>15687.6</v>
      </c>
    </row>
    <row r="138" spans="1:5" ht="31.5" outlineLevel="4">
      <c r="A138" s="8" t="s">
        <v>339</v>
      </c>
      <c r="B138" s="7" t="s">
        <v>335</v>
      </c>
      <c r="C138" s="7" t="s">
        <v>338</v>
      </c>
      <c r="D138" s="7"/>
      <c r="E138" s="6">
        <f>E139</f>
        <v>296.39999999999998</v>
      </c>
    </row>
    <row r="139" spans="1:5" ht="15.75" outlineLevel="5">
      <c r="A139" s="8" t="s">
        <v>15</v>
      </c>
      <c r="B139" s="7" t="s">
        <v>335</v>
      </c>
      <c r="C139" s="7" t="s">
        <v>338</v>
      </c>
      <c r="D139" s="7" t="s">
        <v>14</v>
      </c>
      <c r="E139" s="6">
        <f>300-3.6</f>
        <v>296.39999999999998</v>
      </c>
    </row>
    <row r="140" spans="1:5" ht="15.75" outlineLevel="4">
      <c r="A140" s="8" t="s">
        <v>337</v>
      </c>
      <c r="B140" s="7" t="s">
        <v>335</v>
      </c>
      <c r="C140" s="7" t="s">
        <v>336</v>
      </c>
      <c r="D140" s="7"/>
      <c r="E140" s="6">
        <f>E141</f>
        <v>1848</v>
      </c>
    </row>
    <row r="141" spans="1:5" ht="15.75" outlineLevel="5">
      <c r="A141" s="8" t="s">
        <v>144</v>
      </c>
      <c r="B141" s="7" t="s">
        <v>335</v>
      </c>
      <c r="C141" s="7" t="s">
        <v>336</v>
      </c>
      <c r="D141" s="7" t="s">
        <v>143</v>
      </c>
      <c r="E141" s="6">
        <v>1848</v>
      </c>
    </row>
    <row r="142" spans="1:5" ht="31.5" outlineLevel="4">
      <c r="A142" s="8" t="s">
        <v>324</v>
      </c>
      <c r="B142" s="7" t="s">
        <v>335</v>
      </c>
      <c r="C142" s="7" t="s">
        <v>323</v>
      </c>
      <c r="D142" s="7"/>
      <c r="E142" s="6">
        <f>E144+E143</f>
        <v>267.39999999999998</v>
      </c>
    </row>
    <row r="143" spans="1:5" ht="15.75" outlineLevel="5">
      <c r="A143" s="8" t="s">
        <v>15</v>
      </c>
      <c r="B143" s="7" t="s">
        <v>335</v>
      </c>
      <c r="C143" s="7" t="s">
        <v>323</v>
      </c>
      <c r="D143" s="7" t="s">
        <v>14</v>
      </c>
      <c r="E143" s="6">
        <v>40.200000000000003</v>
      </c>
    </row>
    <row r="144" spans="1:5" ht="31.5" outlineLevel="5">
      <c r="A144" s="8" t="s">
        <v>80</v>
      </c>
      <c r="B144" s="7" t="s">
        <v>335</v>
      </c>
      <c r="C144" s="7" t="s">
        <v>323</v>
      </c>
      <c r="D144" s="7" t="s">
        <v>78</v>
      </c>
      <c r="E144" s="6">
        <v>227.2</v>
      </c>
    </row>
    <row r="145" spans="1:5" ht="63" outlineLevel="4">
      <c r="A145" s="8" t="s">
        <v>233</v>
      </c>
      <c r="B145" s="7" t="s">
        <v>335</v>
      </c>
      <c r="C145" s="7" t="s">
        <v>232</v>
      </c>
      <c r="D145" s="7"/>
      <c r="E145" s="6">
        <f>E146</f>
        <v>30.6</v>
      </c>
    </row>
    <row r="146" spans="1:5" ht="47.25" outlineLevel="5">
      <c r="A146" s="8" t="s">
        <v>19</v>
      </c>
      <c r="B146" s="7" t="s">
        <v>335</v>
      </c>
      <c r="C146" s="7" t="s">
        <v>232</v>
      </c>
      <c r="D146" s="7" t="s">
        <v>18</v>
      </c>
      <c r="E146" s="6">
        <v>30.6</v>
      </c>
    </row>
    <row r="147" spans="1:5" ht="15.75" outlineLevel="4">
      <c r="A147" s="8" t="s">
        <v>8</v>
      </c>
      <c r="B147" s="7" t="s">
        <v>335</v>
      </c>
      <c r="C147" s="7" t="s">
        <v>7</v>
      </c>
      <c r="D147" s="7"/>
      <c r="E147" s="6">
        <f>E148</f>
        <v>1219</v>
      </c>
    </row>
    <row r="148" spans="1:5" ht="15.75" outlineLevel="5">
      <c r="A148" s="8" t="s">
        <v>144</v>
      </c>
      <c r="B148" s="7" t="s">
        <v>335</v>
      </c>
      <c r="C148" s="7" t="s">
        <v>7</v>
      </c>
      <c r="D148" s="7" t="s">
        <v>143</v>
      </c>
      <c r="E148" s="6">
        <v>1219</v>
      </c>
    </row>
    <row r="149" spans="1:5" ht="31.5">
      <c r="A149" s="12" t="s">
        <v>334</v>
      </c>
      <c r="B149" s="11" t="s">
        <v>322</v>
      </c>
      <c r="C149" s="11"/>
      <c r="D149" s="11"/>
      <c r="E149" s="10">
        <f>E150+E154+E190+E194+E216+E220</f>
        <v>248821.3</v>
      </c>
    </row>
    <row r="150" spans="1:5" ht="15.75" outlineLevel="1">
      <c r="A150" s="8" t="s">
        <v>76</v>
      </c>
      <c r="B150" s="7" t="s">
        <v>322</v>
      </c>
      <c r="C150" s="7" t="s">
        <v>75</v>
      </c>
      <c r="D150" s="7"/>
      <c r="E150" s="6">
        <f>E151</f>
        <v>3025</v>
      </c>
    </row>
    <row r="151" spans="1:5" ht="15.75" outlineLevel="2">
      <c r="A151" s="8" t="s">
        <v>74</v>
      </c>
      <c r="B151" s="7" t="s">
        <v>322</v>
      </c>
      <c r="C151" s="7" t="s">
        <v>73</v>
      </c>
      <c r="D151" s="7"/>
      <c r="E151" s="6">
        <f>E152</f>
        <v>3025</v>
      </c>
    </row>
    <row r="152" spans="1:5" ht="31.5" outlineLevel="3">
      <c r="A152" s="8" t="s">
        <v>72</v>
      </c>
      <c r="B152" s="7" t="s">
        <v>322</v>
      </c>
      <c r="C152" s="7" t="s">
        <v>71</v>
      </c>
      <c r="D152" s="7"/>
      <c r="E152" s="6">
        <f>E153</f>
        <v>3025</v>
      </c>
    </row>
    <row r="153" spans="1:5" ht="15.75" outlineLevel="5">
      <c r="A153" s="8" t="s">
        <v>15</v>
      </c>
      <c r="B153" s="7" t="s">
        <v>322</v>
      </c>
      <c r="C153" s="7" t="s">
        <v>71</v>
      </c>
      <c r="D153" s="7" t="s">
        <v>14</v>
      </c>
      <c r="E153" s="6">
        <v>3025</v>
      </c>
    </row>
    <row r="154" spans="1:5" ht="15.75" outlineLevel="1">
      <c r="A154" s="8" t="s">
        <v>201</v>
      </c>
      <c r="B154" s="7" t="s">
        <v>322</v>
      </c>
      <c r="C154" s="7" t="s">
        <v>200</v>
      </c>
      <c r="D154" s="7"/>
      <c r="E154" s="6">
        <f>E155+E162+E169+E180+E187</f>
        <v>127730.59999999999</v>
      </c>
    </row>
    <row r="155" spans="1:5" ht="31.5" outlineLevel="2">
      <c r="A155" s="8" t="s">
        <v>199</v>
      </c>
      <c r="B155" s="7" t="s">
        <v>322</v>
      </c>
      <c r="C155" s="7" t="s">
        <v>198</v>
      </c>
      <c r="D155" s="7"/>
      <c r="E155" s="6">
        <f>E156+E158+E160</f>
        <v>8101.7000000000007</v>
      </c>
    </row>
    <row r="156" spans="1:5" ht="31.5" outlineLevel="3">
      <c r="A156" s="8" t="s">
        <v>297</v>
      </c>
      <c r="B156" s="7" t="s">
        <v>322</v>
      </c>
      <c r="C156" s="7" t="s">
        <v>296</v>
      </c>
      <c r="D156" s="7"/>
      <c r="E156" s="6">
        <f>E157</f>
        <v>3780.3</v>
      </c>
    </row>
    <row r="157" spans="1:5" ht="15.75" outlineLevel="5">
      <c r="A157" s="8" t="s">
        <v>15</v>
      </c>
      <c r="B157" s="7" t="s">
        <v>322</v>
      </c>
      <c r="C157" s="7" t="s">
        <v>296</v>
      </c>
      <c r="D157" s="7" t="s">
        <v>14</v>
      </c>
      <c r="E157" s="6">
        <f>4532-655.2-96.5</f>
        <v>3780.3</v>
      </c>
    </row>
    <row r="158" spans="1:5" ht="31.5" outlineLevel="3">
      <c r="A158" s="8" t="s">
        <v>197</v>
      </c>
      <c r="B158" s="7" t="s">
        <v>322</v>
      </c>
      <c r="C158" s="7" t="s">
        <v>196</v>
      </c>
      <c r="D158" s="7"/>
      <c r="E158" s="6">
        <f>E159</f>
        <v>3951.4</v>
      </c>
    </row>
    <row r="159" spans="1:5" ht="15.75" outlineLevel="5">
      <c r="A159" s="8" t="s">
        <v>15</v>
      </c>
      <c r="B159" s="7" t="s">
        <v>322</v>
      </c>
      <c r="C159" s="7" t="s">
        <v>196</v>
      </c>
      <c r="D159" s="7" t="s">
        <v>14</v>
      </c>
      <c r="E159" s="9">
        <f>2053.4+1898</f>
        <v>3951.4</v>
      </c>
    </row>
    <row r="160" spans="1:5" ht="31.5" outlineLevel="3">
      <c r="A160" s="8" t="s">
        <v>295</v>
      </c>
      <c r="B160" s="7" t="s">
        <v>322</v>
      </c>
      <c r="C160" s="7" t="s">
        <v>294</v>
      </c>
      <c r="D160" s="7"/>
      <c r="E160" s="6">
        <f>E161</f>
        <v>370</v>
      </c>
    </row>
    <row r="161" spans="1:5" ht="15.75" outlineLevel="5">
      <c r="A161" s="8" t="s">
        <v>15</v>
      </c>
      <c r="B161" s="7" t="s">
        <v>322</v>
      </c>
      <c r="C161" s="7" t="s">
        <v>294</v>
      </c>
      <c r="D161" s="7" t="s">
        <v>14</v>
      </c>
      <c r="E161" s="6">
        <v>370</v>
      </c>
    </row>
    <row r="162" spans="1:5" ht="15.75" outlineLevel="2">
      <c r="A162" s="8" t="s">
        <v>293</v>
      </c>
      <c r="B162" s="7" t="s">
        <v>322</v>
      </c>
      <c r="C162" s="7" t="s">
        <v>292</v>
      </c>
      <c r="D162" s="7"/>
      <c r="E162" s="6">
        <f>E163+E165+E167</f>
        <v>91819.1</v>
      </c>
    </row>
    <row r="163" spans="1:5" ht="31.5" outlineLevel="3">
      <c r="A163" s="8" t="s">
        <v>288</v>
      </c>
      <c r="B163" s="7" t="s">
        <v>322</v>
      </c>
      <c r="C163" s="7" t="s">
        <v>291</v>
      </c>
      <c r="D163" s="7"/>
      <c r="E163" s="6">
        <f>E164</f>
        <v>50134.3</v>
      </c>
    </row>
    <row r="164" spans="1:5" ht="15.75" outlineLevel="5">
      <c r="A164" s="8" t="s">
        <v>5</v>
      </c>
      <c r="B164" s="7" t="s">
        <v>322</v>
      </c>
      <c r="C164" s="7" t="s">
        <v>291</v>
      </c>
      <c r="D164" s="7" t="s">
        <v>2</v>
      </c>
      <c r="E164" s="6">
        <f>45614.3+4520</f>
        <v>50134.3</v>
      </c>
    </row>
    <row r="165" spans="1:5" ht="31.5" outlineLevel="3">
      <c r="A165" s="8" t="s">
        <v>286</v>
      </c>
      <c r="B165" s="7" t="s">
        <v>322</v>
      </c>
      <c r="C165" s="7" t="s">
        <v>285</v>
      </c>
      <c r="D165" s="7"/>
      <c r="E165" s="6">
        <f>E166</f>
        <v>937.7</v>
      </c>
    </row>
    <row r="166" spans="1:5" ht="15.75" outlineLevel="5">
      <c r="A166" s="8" t="s">
        <v>55</v>
      </c>
      <c r="B166" s="7" t="s">
        <v>322</v>
      </c>
      <c r="C166" s="7" t="s">
        <v>285</v>
      </c>
      <c r="D166" s="7" t="s">
        <v>53</v>
      </c>
      <c r="E166" s="6">
        <f>457.7+480</f>
        <v>937.7</v>
      </c>
    </row>
    <row r="167" spans="1:5" ht="31.5" outlineLevel="3">
      <c r="A167" s="8" t="s">
        <v>288</v>
      </c>
      <c r="B167" s="7" t="s">
        <v>322</v>
      </c>
      <c r="C167" s="7" t="s">
        <v>287</v>
      </c>
      <c r="D167" s="7"/>
      <c r="E167" s="6">
        <f>E168</f>
        <v>40747.1</v>
      </c>
    </row>
    <row r="168" spans="1:5" ht="15.75" outlineLevel="5">
      <c r="A168" s="8" t="s">
        <v>5</v>
      </c>
      <c r="B168" s="7" t="s">
        <v>322</v>
      </c>
      <c r="C168" s="7" t="s">
        <v>287</v>
      </c>
      <c r="D168" s="7" t="s">
        <v>2</v>
      </c>
      <c r="E168" s="6">
        <v>40747.1</v>
      </c>
    </row>
    <row r="169" spans="1:5" ht="31.5" outlineLevel="2">
      <c r="A169" s="8" t="s">
        <v>284</v>
      </c>
      <c r="B169" s="7" t="s">
        <v>322</v>
      </c>
      <c r="C169" s="7" t="s">
        <v>283</v>
      </c>
      <c r="D169" s="7"/>
      <c r="E169" s="6">
        <f>E170+E172+E174+E176+E178</f>
        <v>20084.099999999999</v>
      </c>
    </row>
    <row r="170" spans="1:5" ht="47.25" outlineLevel="3">
      <c r="A170" s="8" t="s">
        <v>280</v>
      </c>
      <c r="B170" s="7" t="s">
        <v>322</v>
      </c>
      <c r="C170" s="7" t="s">
        <v>279</v>
      </c>
      <c r="D170" s="7"/>
      <c r="E170" s="6">
        <f>E171</f>
        <v>2127.9</v>
      </c>
    </row>
    <row r="171" spans="1:5" ht="15.75" outlineLevel="5">
      <c r="A171" s="8" t="s">
        <v>15</v>
      </c>
      <c r="B171" s="7" t="s">
        <v>322</v>
      </c>
      <c r="C171" s="7" t="s">
        <v>279</v>
      </c>
      <c r="D171" s="7" t="s">
        <v>14</v>
      </c>
      <c r="E171" s="6">
        <f>2051.4+76.5</f>
        <v>2127.9</v>
      </c>
    </row>
    <row r="172" spans="1:5" ht="31.5" outlineLevel="3">
      <c r="A172" s="8" t="s">
        <v>311</v>
      </c>
      <c r="B172" s="7" t="s">
        <v>322</v>
      </c>
      <c r="C172" s="7" t="s">
        <v>310</v>
      </c>
      <c r="D172" s="7"/>
      <c r="E172" s="6">
        <f>E173</f>
        <v>12609.9</v>
      </c>
    </row>
    <row r="173" spans="1:5" ht="15.75" outlineLevel="5">
      <c r="A173" s="8" t="s">
        <v>55</v>
      </c>
      <c r="B173" s="7" t="s">
        <v>322</v>
      </c>
      <c r="C173" s="7" t="s">
        <v>310</v>
      </c>
      <c r="D173" s="7" t="s">
        <v>53</v>
      </c>
      <c r="E173" s="6">
        <v>12609.9</v>
      </c>
    </row>
    <row r="174" spans="1:5" ht="47.25" outlineLevel="3">
      <c r="A174" s="8" t="s">
        <v>278</v>
      </c>
      <c r="B174" s="7" t="s">
        <v>322</v>
      </c>
      <c r="C174" s="7" t="s">
        <v>277</v>
      </c>
      <c r="D174" s="7"/>
      <c r="E174" s="6">
        <f>E175</f>
        <v>2085</v>
      </c>
    </row>
    <row r="175" spans="1:5" ht="15.75" outlineLevel="5">
      <c r="A175" s="8" t="s">
        <v>15</v>
      </c>
      <c r="B175" s="7" t="s">
        <v>322</v>
      </c>
      <c r="C175" s="7" t="s">
        <v>277</v>
      </c>
      <c r="D175" s="7" t="s">
        <v>14</v>
      </c>
      <c r="E175" s="9">
        <f>3748.3-1663.3</f>
        <v>2085</v>
      </c>
    </row>
    <row r="176" spans="1:5" ht="31.5" outlineLevel="3">
      <c r="A176" s="8" t="s">
        <v>274</v>
      </c>
      <c r="B176" s="7" t="s">
        <v>322</v>
      </c>
      <c r="C176" s="7" t="s">
        <v>273</v>
      </c>
      <c r="D176" s="7"/>
      <c r="E176" s="6">
        <f>E177</f>
        <v>2530</v>
      </c>
    </row>
    <row r="177" spans="1:5" ht="15.75" outlineLevel="5">
      <c r="A177" s="8" t="s">
        <v>5</v>
      </c>
      <c r="B177" s="7" t="s">
        <v>322</v>
      </c>
      <c r="C177" s="7" t="s">
        <v>273</v>
      </c>
      <c r="D177" s="7" t="s">
        <v>2</v>
      </c>
      <c r="E177" s="6">
        <v>2530</v>
      </c>
    </row>
    <row r="178" spans="1:5" ht="31.5" outlineLevel="3">
      <c r="A178" s="8" t="s">
        <v>272</v>
      </c>
      <c r="B178" s="7" t="s">
        <v>322</v>
      </c>
      <c r="C178" s="7" t="s">
        <v>271</v>
      </c>
      <c r="D178" s="7"/>
      <c r="E178" s="6">
        <f>E179</f>
        <v>731.3</v>
      </c>
    </row>
    <row r="179" spans="1:5" ht="15.75" outlineLevel="5">
      <c r="A179" s="8" t="s">
        <v>15</v>
      </c>
      <c r="B179" s="7" t="s">
        <v>322</v>
      </c>
      <c r="C179" s="7" t="s">
        <v>271</v>
      </c>
      <c r="D179" s="7" t="s">
        <v>14</v>
      </c>
      <c r="E179" s="6">
        <v>731.3</v>
      </c>
    </row>
    <row r="180" spans="1:5" ht="15.75" outlineLevel="2">
      <c r="A180" s="8" t="s">
        <v>264</v>
      </c>
      <c r="B180" s="7" t="s">
        <v>322</v>
      </c>
      <c r="C180" s="7" t="s">
        <v>263</v>
      </c>
      <c r="D180" s="7"/>
      <c r="E180" s="6">
        <f>E181+E183+E185</f>
        <v>5863.2000000000007</v>
      </c>
    </row>
    <row r="181" spans="1:5" ht="31.5" outlineLevel="3">
      <c r="A181" s="8" t="s">
        <v>262</v>
      </c>
      <c r="B181" s="7" t="s">
        <v>322</v>
      </c>
      <c r="C181" s="7" t="s">
        <v>261</v>
      </c>
      <c r="D181" s="7"/>
      <c r="E181" s="6">
        <f>E182</f>
        <v>1089.5999999999999</v>
      </c>
    </row>
    <row r="182" spans="1:5" ht="15.75" outlineLevel="5">
      <c r="A182" s="8" t="s">
        <v>5</v>
      </c>
      <c r="B182" s="7" t="s">
        <v>322</v>
      </c>
      <c r="C182" s="7" t="s">
        <v>261</v>
      </c>
      <c r="D182" s="7" t="s">
        <v>2</v>
      </c>
      <c r="E182" s="6">
        <v>1089.5999999999999</v>
      </c>
    </row>
    <row r="183" spans="1:5" ht="47.25" outlineLevel="3">
      <c r="A183" s="8" t="s">
        <v>260</v>
      </c>
      <c r="B183" s="7" t="s">
        <v>322</v>
      </c>
      <c r="C183" s="7" t="s">
        <v>259</v>
      </c>
      <c r="D183" s="7"/>
      <c r="E183" s="6">
        <f>E184</f>
        <v>3373.6000000000004</v>
      </c>
    </row>
    <row r="184" spans="1:5" ht="15.75" outlineLevel="5">
      <c r="A184" s="8" t="s">
        <v>15</v>
      </c>
      <c r="B184" s="7" t="s">
        <v>322</v>
      </c>
      <c r="C184" s="7" t="s">
        <v>259</v>
      </c>
      <c r="D184" s="7" t="s">
        <v>14</v>
      </c>
      <c r="E184" s="9">
        <f>4767.6-1394</f>
        <v>3373.6000000000004</v>
      </c>
    </row>
    <row r="185" spans="1:5" ht="31.5" outlineLevel="3">
      <c r="A185" s="8" t="s">
        <v>258</v>
      </c>
      <c r="B185" s="7" t="s">
        <v>322</v>
      </c>
      <c r="C185" s="7" t="s">
        <v>257</v>
      </c>
      <c r="D185" s="7"/>
      <c r="E185" s="6">
        <f>E186</f>
        <v>1400</v>
      </c>
    </row>
    <row r="186" spans="1:5" ht="15.75" outlineLevel="5">
      <c r="A186" s="8" t="s">
        <v>5</v>
      </c>
      <c r="B186" s="7" t="s">
        <v>322</v>
      </c>
      <c r="C186" s="7" t="s">
        <v>257</v>
      </c>
      <c r="D186" s="7" t="s">
        <v>2</v>
      </c>
      <c r="E186" s="6">
        <v>1400</v>
      </c>
    </row>
    <row r="187" spans="1:5" ht="31.5" outlineLevel="2">
      <c r="A187" s="8" t="s">
        <v>195</v>
      </c>
      <c r="B187" s="7" t="s">
        <v>322</v>
      </c>
      <c r="C187" s="7" t="s">
        <v>194</v>
      </c>
      <c r="D187" s="7"/>
      <c r="E187" s="6">
        <f>E188</f>
        <v>1862.5</v>
      </c>
    </row>
    <row r="188" spans="1:5" ht="31.5" outlineLevel="3">
      <c r="A188" s="8" t="s">
        <v>193</v>
      </c>
      <c r="B188" s="7" t="s">
        <v>322</v>
      </c>
      <c r="C188" s="7" t="s">
        <v>192</v>
      </c>
      <c r="D188" s="7"/>
      <c r="E188" s="6">
        <f>E189</f>
        <v>1862.5</v>
      </c>
    </row>
    <row r="189" spans="1:5" ht="15.75" outlineLevel="5">
      <c r="A189" s="8" t="s">
        <v>15</v>
      </c>
      <c r="B189" s="7" t="s">
        <v>322</v>
      </c>
      <c r="C189" s="7" t="s">
        <v>192</v>
      </c>
      <c r="D189" s="7" t="s">
        <v>14</v>
      </c>
      <c r="E189" s="6">
        <v>1862.5</v>
      </c>
    </row>
    <row r="190" spans="1:5" ht="15.75" outlineLevel="1">
      <c r="A190" s="8" t="s">
        <v>191</v>
      </c>
      <c r="B190" s="7" t="s">
        <v>322</v>
      </c>
      <c r="C190" s="7" t="s">
        <v>190</v>
      </c>
      <c r="D190" s="7"/>
      <c r="E190" s="6">
        <f>E191</f>
        <v>220</v>
      </c>
    </row>
    <row r="191" spans="1:5" ht="31.5" outlineLevel="2">
      <c r="A191" s="8" t="s">
        <v>254</v>
      </c>
      <c r="B191" s="7" t="s">
        <v>322</v>
      </c>
      <c r="C191" s="7" t="s">
        <v>253</v>
      </c>
      <c r="D191" s="7"/>
      <c r="E191" s="6">
        <f>E192</f>
        <v>220</v>
      </c>
    </row>
    <row r="192" spans="1:5" ht="31.5" outlineLevel="3">
      <c r="A192" s="8" t="s">
        <v>307</v>
      </c>
      <c r="B192" s="7" t="s">
        <v>322</v>
      </c>
      <c r="C192" s="7" t="s">
        <v>309</v>
      </c>
      <c r="D192" s="7"/>
      <c r="E192" s="6">
        <f>E193</f>
        <v>220</v>
      </c>
    </row>
    <row r="193" spans="1:5" ht="15.75" outlineLevel="5">
      <c r="A193" s="8" t="s">
        <v>15</v>
      </c>
      <c r="B193" s="7" t="s">
        <v>322</v>
      </c>
      <c r="C193" s="7" t="s">
        <v>309</v>
      </c>
      <c r="D193" s="7" t="s">
        <v>14</v>
      </c>
      <c r="E193" s="6">
        <v>220</v>
      </c>
    </row>
    <row r="194" spans="1:5" ht="15.75" outlineLevel="1">
      <c r="A194" s="8" t="s">
        <v>155</v>
      </c>
      <c r="B194" s="7" t="s">
        <v>322</v>
      </c>
      <c r="C194" s="7" t="s">
        <v>154</v>
      </c>
      <c r="D194" s="7"/>
      <c r="E194" s="6">
        <f>E195</f>
        <v>57933.399999999994</v>
      </c>
    </row>
    <row r="195" spans="1:5" ht="15.75" outlineLevel="2">
      <c r="A195" s="8" t="s">
        <v>153</v>
      </c>
      <c r="B195" s="7" t="s">
        <v>322</v>
      </c>
      <c r="C195" s="7" t="s">
        <v>152</v>
      </c>
      <c r="D195" s="7"/>
      <c r="E195" s="6">
        <f>E196+E199+E202+E210+E204+E214+E208+E206+E212</f>
        <v>57933.399999999994</v>
      </c>
    </row>
    <row r="196" spans="1:5" ht="31.5" outlineLevel="3">
      <c r="A196" s="8" t="s">
        <v>247</v>
      </c>
      <c r="B196" s="7" t="s">
        <v>322</v>
      </c>
      <c r="C196" s="7" t="s">
        <v>250</v>
      </c>
      <c r="D196" s="7"/>
      <c r="E196" s="6">
        <f>E197+E198</f>
        <v>6543.4</v>
      </c>
    </row>
    <row r="197" spans="1:5" ht="15.75" outlineLevel="5">
      <c r="A197" s="8" t="s">
        <v>15</v>
      </c>
      <c r="B197" s="7" t="s">
        <v>322</v>
      </c>
      <c r="C197" s="7" t="s">
        <v>250</v>
      </c>
      <c r="D197" s="7" t="s">
        <v>14</v>
      </c>
      <c r="E197" s="6">
        <f>1441.4+174.3+593.4</f>
        <v>2209.1</v>
      </c>
    </row>
    <row r="198" spans="1:5" ht="15.75" outlineLevel="5">
      <c r="A198" s="8" t="s">
        <v>5</v>
      </c>
      <c r="B198" s="7" t="s">
        <v>322</v>
      </c>
      <c r="C198" s="7" t="s">
        <v>250</v>
      </c>
      <c r="D198" s="7" t="s">
        <v>2</v>
      </c>
      <c r="E198" s="9">
        <v>4334.3</v>
      </c>
    </row>
    <row r="199" spans="1:5" ht="63" outlineLevel="4">
      <c r="A199" s="8" t="s">
        <v>245</v>
      </c>
      <c r="B199" s="7" t="s">
        <v>322</v>
      </c>
      <c r="C199" s="7" t="s">
        <v>244</v>
      </c>
      <c r="D199" s="7"/>
      <c r="E199" s="6">
        <f>E200+E201</f>
        <v>192.2</v>
      </c>
    </row>
    <row r="200" spans="1:5" ht="47.25" outlineLevel="5">
      <c r="A200" s="8" t="s">
        <v>19</v>
      </c>
      <c r="B200" s="7" t="s">
        <v>322</v>
      </c>
      <c r="C200" s="7" t="s">
        <v>244</v>
      </c>
      <c r="D200" s="7" t="s">
        <v>18</v>
      </c>
      <c r="E200" s="9">
        <v>13.5</v>
      </c>
    </row>
    <row r="201" spans="1:5" ht="15.75" outlineLevel="5">
      <c r="A201" s="8" t="s">
        <v>15</v>
      </c>
      <c r="B201" s="7" t="s">
        <v>322</v>
      </c>
      <c r="C201" s="7" t="s">
        <v>244</v>
      </c>
      <c r="D201" s="7" t="s">
        <v>14</v>
      </c>
      <c r="E201" s="6">
        <f>111+67.7</f>
        <v>178.7</v>
      </c>
    </row>
    <row r="202" spans="1:5" ht="31.5" outlineLevel="3">
      <c r="A202" s="8" t="s">
        <v>243</v>
      </c>
      <c r="B202" s="7" t="s">
        <v>322</v>
      </c>
      <c r="C202" s="7" t="s">
        <v>242</v>
      </c>
      <c r="D202" s="7"/>
      <c r="E202" s="6">
        <f>E203</f>
        <v>3587.7</v>
      </c>
    </row>
    <row r="203" spans="1:5" ht="15.75" outlineLevel="5">
      <c r="A203" s="8" t="s">
        <v>15</v>
      </c>
      <c r="B203" s="7" t="s">
        <v>322</v>
      </c>
      <c r="C203" s="7" t="s">
        <v>242</v>
      </c>
      <c r="D203" s="7" t="s">
        <v>14</v>
      </c>
      <c r="E203" s="6">
        <f>3482.7+105</f>
        <v>3587.7</v>
      </c>
    </row>
    <row r="204" spans="1:5" ht="31.5" outlineLevel="3">
      <c r="A204" s="8" t="s">
        <v>241</v>
      </c>
      <c r="B204" s="7" t="s">
        <v>322</v>
      </c>
      <c r="C204" s="7" t="s">
        <v>240</v>
      </c>
      <c r="D204" s="7"/>
      <c r="E204" s="6">
        <f>E205</f>
        <v>13970.5</v>
      </c>
    </row>
    <row r="205" spans="1:5" ht="15.75" outlineLevel="5">
      <c r="A205" s="8" t="s">
        <v>5</v>
      </c>
      <c r="B205" s="7" t="s">
        <v>322</v>
      </c>
      <c r="C205" s="7" t="s">
        <v>240</v>
      </c>
      <c r="D205" s="7" t="s">
        <v>2</v>
      </c>
      <c r="E205" s="6">
        <v>13970.5</v>
      </c>
    </row>
    <row r="206" spans="1:5" ht="31.5" outlineLevel="3">
      <c r="A206" s="8" t="s">
        <v>238</v>
      </c>
      <c r="B206" s="7" t="s">
        <v>322</v>
      </c>
      <c r="C206" s="7" t="s">
        <v>239</v>
      </c>
      <c r="D206" s="7"/>
      <c r="E206" s="6">
        <f>E207</f>
        <v>1633.2</v>
      </c>
    </row>
    <row r="207" spans="1:5" ht="15.75" outlineLevel="5">
      <c r="A207" s="8" t="s">
        <v>15</v>
      </c>
      <c r="B207" s="7" t="s">
        <v>322</v>
      </c>
      <c r="C207" s="7" t="s">
        <v>239</v>
      </c>
      <c r="D207" s="7" t="s">
        <v>14</v>
      </c>
      <c r="E207" s="9">
        <v>1633.2</v>
      </c>
    </row>
    <row r="208" spans="1:5" ht="31.5" outlineLevel="4">
      <c r="A208" s="8" t="s">
        <v>238</v>
      </c>
      <c r="B208" s="7" t="s">
        <v>322</v>
      </c>
      <c r="C208" s="7" t="s">
        <v>237</v>
      </c>
      <c r="D208" s="7"/>
      <c r="E208" s="6">
        <f>E209</f>
        <v>21156.399999999998</v>
      </c>
    </row>
    <row r="209" spans="1:5" ht="15.75" outlineLevel="5">
      <c r="A209" s="8" t="s">
        <v>15</v>
      </c>
      <c r="B209" s="7" t="s">
        <v>322</v>
      </c>
      <c r="C209" s="7" t="s">
        <v>237</v>
      </c>
      <c r="D209" s="7" t="s">
        <v>14</v>
      </c>
      <c r="E209" s="6">
        <f>1323.6+19832.8</f>
        <v>21156.399999999998</v>
      </c>
    </row>
    <row r="210" spans="1:5" ht="31.5" outlineLevel="4">
      <c r="A210" s="8" t="s">
        <v>151</v>
      </c>
      <c r="B210" s="7" t="s">
        <v>322</v>
      </c>
      <c r="C210" s="7" t="s">
        <v>149</v>
      </c>
      <c r="D210" s="7"/>
      <c r="E210" s="6">
        <f>E211</f>
        <v>800</v>
      </c>
    </row>
    <row r="211" spans="1:5" ht="15.75" outlineLevel="5">
      <c r="A211" s="8" t="s">
        <v>15</v>
      </c>
      <c r="B211" s="7" t="s">
        <v>322</v>
      </c>
      <c r="C211" s="7" t="s">
        <v>149</v>
      </c>
      <c r="D211" s="7" t="s">
        <v>14</v>
      </c>
      <c r="E211" s="6">
        <f>100+700</f>
        <v>800</v>
      </c>
    </row>
    <row r="212" spans="1:5" ht="31.5" outlineLevel="4">
      <c r="A212" s="8" t="s">
        <v>151</v>
      </c>
      <c r="B212" s="7" t="s">
        <v>322</v>
      </c>
      <c r="C212" s="7" t="s">
        <v>333</v>
      </c>
      <c r="D212" s="7"/>
      <c r="E212" s="6">
        <f>E213</f>
        <v>50</v>
      </c>
    </row>
    <row r="213" spans="1:5" ht="15.75" outlineLevel="5">
      <c r="A213" s="8" t="s">
        <v>15</v>
      </c>
      <c r="B213" s="7" t="s">
        <v>322</v>
      </c>
      <c r="C213" s="7" t="s">
        <v>333</v>
      </c>
      <c r="D213" s="7" t="s">
        <v>14</v>
      </c>
      <c r="E213" s="6">
        <f>100-50</f>
        <v>50</v>
      </c>
    </row>
    <row r="214" spans="1:5" ht="31.5" outlineLevel="3">
      <c r="A214" s="8" t="s">
        <v>235</v>
      </c>
      <c r="B214" s="7" t="s">
        <v>322</v>
      </c>
      <c r="C214" s="7" t="s">
        <v>234</v>
      </c>
      <c r="D214" s="7"/>
      <c r="E214" s="6">
        <f>E215</f>
        <v>10000</v>
      </c>
    </row>
    <row r="215" spans="1:5" ht="15.75" outlineLevel="5">
      <c r="A215" s="8" t="s">
        <v>55</v>
      </c>
      <c r="B215" s="7" t="s">
        <v>322</v>
      </c>
      <c r="C215" s="7" t="s">
        <v>234</v>
      </c>
      <c r="D215" s="7" t="s">
        <v>53</v>
      </c>
      <c r="E215" s="6">
        <f>11966.6-1966.6</f>
        <v>10000</v>
      </c>
    </row>
    <row r="216" spans="1:5" ht="15.75" outlineLevel="1">
      <c r="A216" s="8" t="s">
        <v>34</v>
      </c>
      <c r="B216" s="7" t="s">
        <v>322</v>
      </c>
      <c r="C216" s="7" t="s">
        <v>33</v>
      </c>
      <c r="D216" s="7"/>
      <c r="E216" s="6">
        <f>E217</f>
        <v>3182</v>
      </c>
    </row>
    <row r="217" spans="1:5" ht="15.75" outlineLevel="2">
      <c r="A217" s="8" t="s">
        <v>32</v>
      </c>
      <c r="B217" s="7" t="s">
        <v>322</v>
      </c>
      <c r="C217" s="7" t="s">
        <v>31</v>
      </c>
      <c r="D217" s="7"/>
      <c r="E217" s="6">
        <f>E218</f>
        <v>3182</v>
      </c>
    </row>
    <row r="218" spans="1:5" ht="47.25" outlineLevel="3">
      <c r="A218" s="8" t="s">
        <v>183</v>
      </c>
      <c r="B218" s="7" t="s">
        <v>322</v>
      </c>
      <c r="C218" s="7" t="s">
        <v>182</v>
      </c>
      <c r="D218" s="7"/>
      <c r="E218" s="6">
        <f>E219</f>
        <v>3182</v>
      </c>
    </row>
    <row r="219" spans="1:5" ht="15.75" outlineLevel="5">
      <c r="A219" s="8" t="s">
        <v>15</v>
      </c>
      <c r="B219" s="7" t="s">
        <v>322</v>
      </c>
      <c r="C219" s="7" t="s">
        <v>182</v>
      </c>
      <c r="D219" s="7" t="s">
        <v>14</v>
      </c>
      <c r="E219" s="6">
        <f>1572+1610</f>
        <v>3182</v>
      </c>
    </row>
    <row r="220" spans="1:5" ht="15.75" outlineLevel="1">
      <c r="A220" s="8" t="s">
        <v>12</v>
      </c>
      <c r="B220" s="7" t="s">
        <v>322</v>
      </c>
      <c r="C220" s="7" t="s">
        <v>11</v>
      </c>
      <c r="D220" s="7"/>
      <c r="E220" s="6">
        <f>E221+E225+E230+E232+E234+E241+E228+E238+E236</f>
        <v>56730.299999999996</v>
      </c>
    </row>
    <row r="221" spans="1:5" ht="15.75" outlineLevel="4">
      <c r="A221" s="8" t="s">
        <v>332</v>
      </c>
      <c r="B221" s="7" t="s">
        <v>322</v>
      </c>
      <c r="C221" s="7" t="s">
        <v>331</v>
      </c>
      <c r="D221" s="7"/>
      <c r="E221" s="6">
        <f>E222+E223+E224</f>
        <v>44280.299999999996</v>
      </c>
    </row>
    <row r="222" spans="1:5" ht="47.25" outlineLevel="5">
      <c r="A222" s="8" t="s">
        <v>19</v>
      </c>
      <c r="B222" s="7" t="s">
        <v>322</v>
      </c>
      <c r="C222" s="7" t="s">
        <v>331</v>
      </c>
      <c r="D222" s="7" t="s">
        <v>18</v>
      </c>
      <c r="E222" s="6">
        <f>32291.3+1955.9</f>
        <v>34247.199999999997</v>
      </c>
    </row>
    <row r="223" spans="1:5" ht="15.75" outlineLevel="5">
      <c r="A223" s="8" t="s">
        <v>15</v>
      </c>
      <c r="B223" s="7" t="s">
        <v>322</v>
      </c>
      <c r="C223" s="7" t="s">
        <v>331</v>
      </c>
      <c r="D223" s="7" t="s">
        <v>14</v>
      </c>
      <c r="E223" s="6">
        <f>9904.1+100</f>
        <v>10004.1</v>
      </c>
    </row>
    <row r="224" spans="1:5" ht="15.75" outlineLevel="5">
      <c r="A224" s="8" t="s">
        <v>5</v>
      </c>
      <c r="B224" s="7" t="s">
        <v>322</v>
      </c>
      <c r="C224" s="7" t="s">
        <v>331</v>
      </c>
      <c r="D224" s="7" t="s">
        <v>2</v>
      </c>
      <c r="E224" s="6">
        <v>29</v>
      </c>
    </row>
    <row r="225" spans="1:5" ht="15.75" outlineLevel="4">
      <c r="A225" s="8" t="s">
        <v>181</v>
      </c>
      <c r="B225" s="7" t="s">
        <v>322</v>
      </c>
      <c r="C225" s="7" t="s">
        <v>180</v>
      </c>
      <c r="D225" s="7"/>
      <c r="E225" s="6">
        <f>E226+E227</f>
        <v>1536.9</v>
      </c>
    </row>
    <row r="226" spans="1:5" ht="15.75" outlineLevel="5">
      <c r="A226" s="8" t="s">
        <v>15</v>
      </c>
      <c r="B226" s="7" t="s">
        <v>322</v>
      </c>
      <c r="C226" s="7" t="s">
        <v>180</v>
      </c>
      <c r="D226" s="7" t="s">
        <v>14</v>
      </c>
      <c r="E226" s="6">
        <f>141.5-100</f>
        <v>41.5</v>
      </c>
    </row>
    <row r="227" spans="1:5" ht="15.75" outlineLevel="5">
      <c r="A227" s="8" t="s">
        <v>5</v>
      </c>
      <c r="B227" s="7" t="s">
        <v>322</v>
      </c>
      <c r="C227" s="7" t="s">
        <v>180</v>
      </c>
      <c r="D227" s="7" t="s">
        <v>2</v>
      </c>
      <c r="E227" s="6">
        <f>803.8+691.6</f>
        <v>1495.4</v>
      </c>
    </row>
    <row r="228" spans="1:5" ht="31.5" outlineLevel="4">
      <c r="A228" s="8" t="s">
        <v>330</v>
      </c>
      <c r="B228" s="7" t="s">
        <v>322</v>
      </c>
      <c r="C228" s="7" t="s">
        <v>329</v>
      </c>
      <c r="D228" s="7"/>
      <c r="E228" s="6">
        <f>E229</f>
        <v>214.5</v>
      </c>
    </row>
    <row r="229" spans="1:5" ht="15.75" outlineLevel="5">
      <c r="A229" s="8" t="s">
        <v>15</v>
      </c>
      <c r="B229" s="7" t="s">
        <v>322</v>
      </c>
      <c r="C229" s="7" t="s">
        <v>329</v>
      </c>
      <c r="D229" s="7" t="s">
        <v>14</v>
      </c>
      <c r="E229" s="6">
        <v>214.5</v>
      </c>
    </row>
    <row r="230" spans="1:5" ht="15.75" outlineLevel="4">
      <c r="A230" s="8" t="s">
        <v>10</v>
      </c>
      <c r="B230" s="7" t="s">
        <v>322</v>
      </c>
      <c r="C230" s="7" t="s">
        <v>9</v>
      </c>
      <c r="D230" s="7"/>
      <c r="E230" s="6">
        <f>E231</f>
        <v>2300</v>
      </c>
    </row>
    <row r="231" spans="1:5" ht="15.75" outlineLevel="5">
      <c r="A231" s="8" t="s">
        <v>5</v>
      </c>
      <c r="B231" s="7" t="s">
        <v>322</v>
      </c>
      <c r="C231" s="7" t="s">
        <v>9</v>
      </c>
      <c r="D231" s="7" t="s">
        <v>2</v>
      </c>
      <c r="E231" s="6">
        <f>2350-50</f>
        <v>2300</v>
      </c>
    </row>
    <row r="232" spans="1:5" ht="31.5" outlineLevel="4">
      <c r="A232" s="8" t="s">
        <v>328</v>
      </c>
      <c r="B232" s="7" t="s">
        <v>322</v>
      </c>
      <c r="C232" s="7" t="s">
        <v>327</v>
      </c>
      <c r="D232" s="7"/>
      <c r="E232" s="6">
        <f>E233</f>
        <v>375.5</v>
      </c>
    </row>
    <row r="233" spans="1:5" ht="15.75" outlineLevel="5">
      <c r="A233" s="8" t="s">
        <v>144</v>
      </c>
      <c r="B233" s="7" t="s">
        <v>322</v>
      </c>
      <c r="C233" s="7" t="s">
        <v>327</v>
      </c>
      <c r="D233" s="7" t="s">
        <v>143</v>
      </c>
      <c r="E233" s="6">
        <v>375.5</v>
      </c>
    </row>
    <row r="234" spans="1:5" ht="31.5" outlineLevel="4">
      <c r="A234" s="8" t="s">
        <v>326</v>
      </c>
      <c r="B234" s="7" t="s">
        <v>322</v>
      </c>
      <c r="C234" s="7" t="s">
        <v>325</v>
      </c>
      <c r="D234" s="7"/>
      <c r="E234" s="6">
        <f>E235</f>
        <v>4340.3999999999996</v>
      </c>
    </row>
    <row r="235" spans="1:5" ht="15.75" outlineLevel="5">
      <c r="A235" s="8" t="s">
        <v>144</v>
      </c>
      <c r="B235" s="7" t="s">
        <v>322</v>
      </c>
      <c r="C235" s="7" t="s">
        <v>325</v>
      </c>
      <c r="D235" s="7" t="s">
        <v>143</v>
      </c>
      <c r="E235" s="6">
        <v>4340.3999999999996</v>
      </c>
    </row>
    <row r="236" spans="1:5" ht="31.5" outlineLevel="4">
      <c r="A236" s="8" t="s">
        <v>324</v>
      </c>
      <c r="B236" s="7" t="s">
        <v>322</v>
      </c>
      <c r="C236" s="7" t="s">
        <v>323</v>
      </c>
      <c r="D236" s="7"/>
      <c r="E236" s="6">
        <f>E237</f>
        <v>17.899999999999999</v>
      </c>
    </row>
    <row r="237" spans="1:5" ht="15.75" outlineLevel="5">
      <c r="A237" s="8" t="s">
        <v>15</v>
      </c>
      <c r="B237" s="7" t="s">
        <v>322</v>
      </c>
      <c r="C237" s="7" t="s">
        <v>323</v>
      </c>
      <c r="D237" s="7" t="s">
        <v>14</v>
      </c>
      <c r="E237" s="6">
        <v>17.899999999999999</v>
      </c>
    </row>
    <row r="238" spans="1:5" ht="47.25" outlineLevel="4">
      <c r="A238" s="8" t="s">
        <v>229</v>
      </c>
      <c r="B238" s="7" t="s">
        <v>322</v>
      </c>
      <c r="C238" s="7" t="s">
        <v>227</v>
      </c>
      <c r="D238" s="7"/>
      <c r="E238" s="6">
        <f>E240+E239</f>
        <v>3660.1</v>
      </c>
    </row>
    <row r="239" spans="1:5" ht="47.25" outlineLevel="5">
      <c r="A239" s="8" t="s">
        <v>19</v>
      </c>
      <c r="B239" s="7" t="s">
        <v>322</v>
      </c>
      <c r="C239" s="7" t="s">
        <v>227</v>
      </c>
      <c r="D239" s="7" t="s">
        <v>18</v>
      </c>
      <c r="E239" s="6">
        <v>3485.1</v>
      </c>
    </row>
    <row r="240" spans="1:5" ht="15.75" outlineLevel="5">
      <c r="A240" s="8" t="s">
        <v>15</v>
      </c>
      <c r="B240" s="7" t="s">
        <v>322</v>
      </c>
      <c r="C240" s="7" t="s">
        <v>227</v>
      </c>
      <c r="D240" s="7" t="s">
        <v>14</v>
      </c>
      <c r="E240" s="6">
        <v>175</v>
      </c>
    </row>
    <row r="241" spans="1:5" ht="63" outlineLevel="4">
      <c r="A241" s="8" t="s">
        <v>233</v>
      </c>
      <c r="B241" s="7" t="s">
        <v>322</v>
      </c>
      <c r="C241" s="7" t="s">
        <v>232</v>
      </c>
      <c r="D241" s="7"/>
      <c r="E241" s="6">
        <f>E242</f>
        <v>4.7</v>
      </c>
    </row>
    <row r="242" spans="1:5" ht="47.25" outlineLevel="5">
      <c r="A242" s="8" t="s">
        <v>19</v>
      </c>
      <c r="B242" s="7" t="s">
        <v>322</v>
      </c>
      <c r="C242" s="7" t="s">
        <v>232</v>
      </c>
      <c r="D242" s="7" t="s">
        <v>18</v>
      </c>
      <c r="E242" s="6">
        <v>4.7</v>
      </c>
    </row>
    <row r="243" spans="1:5" ht="31.5">
      <c r="A243" s="12" t="s">
        <v>321</v>
      </c>
      <c r="B243" s="11" t="s">
        <v>300</v>
      </c>
      <c r="C243" s="11"/>
      <c r="D243" s="11"/>
      <c r="E243" s="10">
        <f>E244+E253+E260+E269+E286+E290</f>
        <v>537366.39999999991</v>
      </c>
    </row>
    <row r="244" spans="1:5" ht="15.75" outlineLevel="1">
      <c r="A244" s="8" t="s">
        <v>124</v>
      </c>
      <c r="B244" s="7" t="s">
        <v>300</v>
      </c>
      <c r="C244" s="7" t="s">
        <v>123</v>
      </c>
      <c r="D244" s="7"/>
      <c r="E244" s="6">
        <f>E245+E248</f>
        <v>313540.89999999997</v>
      </c>
    </row>
    <row r="245" spans="1:5" ht="15.75" outlineLevel="2">
      <c r="A245" s="8" t="s">
        <v>147</v>
      </c>
      <c r="B245" s="7" t="s">
        <v>300</v>
      </c>
      <c r="C245" s="7" t="s">
        <v>146</v>
      </c>
      <c r="D245" s="7"/>
      <c r="E245" s="6">
        <f>E246</f>
        <v>7650</v>
      </c>
    </row>
    <row r="246" spans="1:5" ht="31.5" outlineLevel="3">
      <c r="A246" s="8" t="s">
        <v>320</v>
      </c>
      <c r="B246" s="7" t="s">
        <v>300</v>
      </c>
      <c r="C246" s="7" t="s">
        <v>319</v>
      </c>
      <c r="D246" s="7"/>
      <c r="E246" s="6">
        <f>E247</f>
        <v>7650</v>
      </c>
    </row>
    <row r="247" spans="1:5" ht="15.75" outlineLevel="5">
      <c r="A247" s="8" t="s">
        <v>55</v>
      </c>
      <c r="B247" s="7" t="s">
        <v>300</v>
      </c>
      <c r="C247" s="7" t="s">
        <v>319</v>
      </c>
      <c r="D247" s="7" t="s">
        <v>53</v>
      </c>
      <c r="E247" s="6">
        <v>7650</v>
      </c>
    </row>
    <row r="248" spans="1:5" ht="15.75" outlineLevel="2">
      <c r="A248" s="8" t="s">
        <v>122</v>
      </c>
      <c r="B248" s="7" t="s">
        <v>300</v>
      </c>
      <c r="C248" s="7" t="s">
        <v>121</v>
      </c>
      <c r="D248" s="7"/>
      <c r="E248" s="6">
        <f>E249+E251</f>
        <v>305890.89999999997</v>
      </c>
    </row>
    <row r="249" spans="1:5" ht="31.5" outlineLevel="4">
      <c r="A249" s="8" t="s">
        <v>203</v>
      </c>
      <c r="B249" s="7" t="s">
        <v>300</v>
      </c>
      <c r="C249" s="7" t="s">
        <v>318</v>
      </c>
      <c r="D249" s="7"/>
      <c r="E249" s="6">
        <f>E250</f>
        <v>176190.69999999998</v>
      </c>
    </row>
    <row r="250" spans="1:5" ht="15.75" outlineLevel="5">
      <c r="A250" s="8" t="s">
        <v>55</v>
      </c>
      <c r="B250" s="7" t="s">
        <v>300</v>
      </c>
      <c r="C250" s="7" t="s">
        <v>318</v>
      </c>
      <c r="D250" s="7" t="s">
        <v>53</v>
      </c>
      <c r="E250" s="6">
        <f>177487.8-1297.1</f>
        <v>176190.69999999998</v>
      </c>
    </row>
    <row r="251" spans="1:5" ht="31.5" outlineLevel="4">
      <c r="A251" s="8" t="s">
        <v>203</v>
      </c>
      <c r="B251" s="7" t="s">
        <v>300</v>
      </c>
      <c r="C251" s="7" t="s">
        <v>317</v>
      </c>
      <c r="D251" s="7"/>
      <c r="E251" s="6">
        <f>E252</f>
        <v>129700.2</v>
      </c>
    </row>
    <row r="252" spans="1:5" ht="15.75" outlineLevel="5">
      <c r="A252" s="8" t="s">
        <v>55</v>
      </c>
      <c r="B252" s="7" t="s">
        <v>300</v>
      </c>
      <c r="C252" s="7" t="s">
        <v>317</v>
      </c>
      <c r="D252" s="7" t="s">
        <v>53</v>
      </c>
      <c r="E252" s="6">
        <v>129700.2</v>
      </c>
    </row>
    <row r="253" spans="1:5" ht="15.75" outlineLevel="1">
      <c r="A253" s="8" t="s">
        <v>76</v>
      </c>
      <c r="B253" s="7" t="s">
        <v>300</v>
      </c>
      <c r="C253" s="7" t="s">
        <v>75</v>
      </c>
      <c r="D253" s="7"/>
      <c r="E253" s="6">
        <f>E254+E257</f>
        <v>5500</v>
      </c>
    </row>
    <row r="254" spans="1:5" ht="15.75" outlineLevel="2">
      <c r="A254" s="8" t="s">
        <v>74</v>
      </c>
      <c r="B254" s="7" t="s">
        <v>300</v>
      </c>
      <c r="C254" s="7" t="s">
        <v>73</v>
      </c>
      <c r="D254" s="7"/>
      <c r="E254" s="6">
        <f>E255</f>
        <v>4000</v>
      </c>
    </row>
    <row r="255" spans="1:5" ht="31.5" outlineLevel="3">
      <c r="A255" s="8" t="s">
        <v>316</v>
      </c>
      <c r="B255" s="7" t="s">
        <v>300</v>
      </c>
      <c r="C255" s="7" t="s">
        <v>315</v>
      </c>
      <c r="D255" s="7"/>
      <c r="E255" s="6">
        <f>E256</f>
        <v>4000</v>
      </c>
    </row>
    <row r="256" spans="1:5" ht="15.75" outlineLevel="5">
      <c r="A256" s="8" t="s">
        <v>55</v>
      </c>
      <c r="B256" s="7" t="s">
        <v>300</v>
      </c>
      <c r="C256" s="7" t="s">
        <v>315</v>
      </c>
      <c r="D256" s="7" t="s">
        <v>53</v>
      </c>
      <c r="E256" s="6">
        <v>4000</v>
      </c>
    </row>
    <row r="257" spans="1:5" ht="15.75" outlineLevel="2">
      <c r="A257" s="8" t="s">
        <v>177</v>
      </c>
      <c r="B257" s="7" t="s">
        <v>300</v>
      </c>
      <c r="C257" s="7" t="s">
        <v>176</v>
      </c>
      <c r="D257" s="7"/>
      <c r="E257" s="6">
        <f>E258</f>
        <v>1500</v>
      </c>
    </row>
    <row r="258" spans="1:5" ht="31.5" outlineLevel="3">
      <c r="A258" s="8" t="s">
        <v>314</v>
      </c>
      <c r="B258" s="7" t="s">
        <v>300</v>
      </c>
      <c r="C258" s="7" t="s">
        <v>313</v>
      </c>
      <c r="D258" s="7"/>
      <c r="E258" s="6">
        <f>E259</f>
        <v>1500</v>
      </c>
    </row>
    <row r="259" spans="1:5" ht="15.75" outlineLevel="5">
      <c r="A259" s="8" t="s">
        <v>55</v>
      </c>
      <c r="B259" s="7" t="s">
        <v>300</v>
      </c>
      <c r="C259" s="7" t="s">
        <v>313</v>
      </c>
      <c r="D259" s="7" t="s">
        <v>53</v>
      </c>
      <c r="E259" s="6">
        <v>1500</v>
      </c>
    </row>
    <row r="260" spans="1:5" ht="15.75" outlineLevel="1">
      <c r="A260" s="8" t="s">
        <v>201</v>
      </c>
      <c r="B260" s="7" t="s">
        <v>300</v>
      </c>
      <c r="C260" s="7" t="s">
        <v>200</v>
      </c>
      <c r="D260" s="7"/>
      <c r="E260" s="6">
        <f>E261+E266</f>
        <v>117229.4</v>
      </c>
    </row>
    <row r="261" spans="1:5" ht="15.75" outlineLevel="2">
      <c r="A261" s="8" t="s">
        <v>293</v>
      </c>
      <c r="B261" s="7" t="s">
        <v>300</v>
      </c>
      <c r="C261" s="7" t="s">
        <v>292</v>
      </c>
      <c r="D261" s="7"/>
      <c r="E261" s="6">
        <f>E262+E264</f>
        <v>88515.8</v>
      </c>
    </row>
    <row r="262" spans="1:5" ht="31.5" outlineLevel="4">
      <c r="A262" s="8" t="s">
        <v>286</v>
      </c>
      <c r="B262" s="7" t="s">
        <v>300</v>
      </c>
      <c r="C262" s="7" t="s">
        <v>285</v>
      </c>
      <c r="D262" s="7"/>
      <c r="E262" s="6">
        <f>E263</f>
        <v>45383</v>
      </c>
    </row>
    <row r="263" spans="1:5" ht="15.75" outlineLevel="5">
      <c r="A263" s="8" t="s">
        <v>55</v>
      </c>
      <c r="B263" s="7" t="s">
        <v>300</v>
      </c>
      <c r="C263" s="7" t="s">
        <v>285</v>
      </c>
      <c r="D263" s="7" t="s">
        <v>53</v>
      </c>
      <c r="E263" s="6">
        <f>38000+3505.1+3877.9</f>
        <v>45383</v>
      </c>
    </row>
    <row r="264" spans="1:5" ht="31.5" outlineLevel="4">
      <c r="A264" s="8" t="s">
        <v>286</v>
      </c>
      <c r="B264" s="7" t="s">
        <v>300</v>
      </c>
      <c r="C264" s="7" t="s">
        <v>312</v>
      </c>
      <c r="D264" s="7"/>
      <c r="E264" s="6">
        <f>E265</f>
        <v>43132.800000000003</v>
      </c>
    </row>
    <row r="265" spans="1:5" ht="15.75" outlineLevel="5">
      <c r="A265" s="8" t="s">
        <v>55</v>
      </c>
      <c r="B265" s="7" t="s">
        <v>300</v>
      </c>
      <c r="C265" s="7" t="s">
        <v>312</v>
      </c>
      <c r="D265" s="7" t="s">
        <v>53</v>
      </c>
      <c r="E265" s="6">
        <f>1700+41432.8</f>
        <v>43132.800000000003</v>
      </c>
    </row>
    <row r="266" spans="1:5" ht="31.5" outlineLevel="2">
      <c r="A266" s="8" t="s">
        <v>284</v>
      </c>
      <c r="B266" s="7" t="s">
        <v>300</v>
      </c>
      <c r="C266" s="7" t="s">
        <v>283</v>
      </c>
      <c r="D266" s="7"/>
      <c r="E266" s="6">
        <f>E267</f>
        <v>28713.599999999999</v>
      </c>
    </row>
    <row r="267" spans="1:5" ht="31.5" outlineLevel="3">
      <c r="A267" s="8" t="s">
        <v>311</v>
      </c>
      <c r="B267" s="7" t="s">
        <v>300</v>
      </c>
      <c r="C267" s="7" t="s">
        <v>310</v>
      </c>
      <c r="D267" s="7"/>
      <c r="E267" s="6">
        <f>E268</f>
        <v>28713.599999999999</v>
      </c>
    </row>
    <row r="268" spans="1:5" ht="15.75" outlineLevel="5">
      <c r="A268" s="8" t="s">
        <v>55</v>
      </c>
      <c r="B268" s="7" t="s">
        <v>300</v>
      </c>
      <c r="C268" s="7" t="s">
        <v>310</v>
      </c>
      <c r="D268" s="7" t="s">
        <v>53</v>
      </c>
      <c r="E268" s="6">
        <f>31133+716-3135.4</f>
        <v>28713.599999999999</v>
      </c>
    </row>
    <row r="269" spans="1:5" ht="15.75" outlineLevel="1">
      <c r="A269" s="8" t="s">
        <v>191</v>
      </c>
      <c r="B269" s="7" t="s">
        <v>300</v>
      </c>
      <c r="C269" s="7" t="s">
        <v>190</v>
      </c>
      <c r="D269" s="7"/>
      <c r="E269" s="6">
        <f>E270+E279</f>
        <v>72124.800000000003</v>
      </c>
    </row>
    <row r="270" spans="1:5" ht="31.5" outlineLevel="2">
      <c r="A270" s="8" t="s">
        <v>254</v>
      </c>
      <c r="B270" s="7" t="s">
        <v>300</v>
      </c>
      <c r="C270" s="7" t="s">
        <v>253</v>
      </c>
      <c r="D270" s="7"/>
      <c r="E270" s="6">
        <f>E271+E273+E275+E277</f>
        <v>15643.699999999999</v>
      </c>
    </row>
    <row r="271" spans="1:5" ht="31.5" outlineLevel="3">
      <c r="A271" s="8" t="s">
        <v>252</v>
      </c>
      <c r="B271" s="7" t="s">
        <v>300</v>
      </c>
      <c r="C271" s="7" t="s">
        <v>251</v>
      </c>
      <c r="D271" s="7"/>
      <c r="E271" s="6">
        <f>E272</f>
        <v>3629.8</v>
      </c>
    </row>
    <row r="272" spans="1:5" ht="31.5" outlineLevel="5">
      <c r="A272" s="8" t="s">
        <v>80</v>
      </c>
      <c r="B272" s="7" t="s">
        <v>300</v>
      </c>
      <c r="C272" s="7" t="s">
        <v>251</v>
      </c>
      <c r="D272" s="7" t="s">
        <v>78</v>
      </c>
      <c r="E272" s="9">
        <f>7306.3-75.2-3601.3</f>
        <v>3629.8</v>
      </c>
    </row>
    <row r="273" spans="1:5" ht="31.5" outlineLevel="3">
      <c r="A273" s="8" t="s">
        <v>307</v>
      </c>
      <c r="B273" s="7" t="s">
        <v>300</v>
      </c>
      <c r="C273" s="7" t="s">
        <v>309</v>
      </c>
      <c r="D273" s="7"/>
      <c r="E273" s="6">
        <f>E274</f>
        <v>4497</v>
      </c>
    </row>
    <row r="274" spans="1:5" ht="31.5" outlineLevel="5">
      <c r="A274" s="8" t="s">
        <v>80</v>
      </c>
      <c r="B274" s="7" t="s">
        <v>300</v>
      </c>
      <c r="C274" s="7" t="s">
        <v>309</v>
      </c>
      <c r="D274" s="7" t="s">
        <v>78</v>
      </c>
      <c r="E274" s="6">
        <v>4497</v>
      </c>
    </row>
    <row r="275" spans="1:5" ht="31.5" outlineLevel="3">
      <c r="A275" s="8" t="s">
        <v>307</v>
      </c>
      <c r="B275" s="7" t="s">
        <v>300</v>
      </c>
      <c r="C275" s="7" t="s">
        <v>308</v>
      </c>
      <c r="D275" s="7"/>
      <c r="E275" s="6">
        <f>E276</f>
        <v>5399.5</v>
      </c>
    </row>
    <row r="276" spans="1:5" ht="15.75" outlineLevel="5">
      <c r="A276" s="8" t="s">
        <v>15</v>
      </c>
      <c r="B276" s="7" t="s">
        <v>300</v>
      </c>
      <c r="C276" s="7" t="s">
        <v>308</v>
      </c>
      <c r="D276" s="7" t="s">
        <v>14</v>
      </c>
      <c r="E276" s="6">
        <f>4497+902.5</f>
        <v>5399.5</v>
      </c>
    </row>
    <row r="277" spans="1:5" ht="31.5" outlineLevel="3">
      <c r="A277" s="8" t="s">
        <v>307</v>
      </c>
      <c r="B277" s="7" t="s">
        <v>300</v>
      </c>
      <c r="C277" s="7" t="s">
        <v>306</v>
      </c>
      <c r="D277" s="7"/>
      <c r="E277" s="6">
        <f>E278</f>
        <v>2117.4</v>
      </c>
    </row>
    <row r="278" spans="1:5" ht="15.75" outlineLevel="5">
      <c r="A278" s="8" t="s">
        <v>15</v>
      </c>
      <c r="B278" s="7" t="s">
        <v>300</v>
      </c>
      <c r="C278" s="7" t="s">
        <v>306</v>
      </c>
      <c r="D278" s="7" t="s">
        <v>14</v>
      </c>
      <c r="E278" s="6">
        <v>2117.4</v>
      </c>
    </row>
    <row r="279" spans="1:5" ht="31.5" outlineLevel="2">
      <c r="A279" s="8" t="s">
        <v>305</v>
      </c>
      <c r="B279" s="7" t="s">
        <v>300</v>
      </c>
      <c r="C279" s="7" t="s">
        <v>304</v>
      </c>
      <c r="D279" s="7"/>
      <c r="E279" s="6">
        <f>E280+E282</f>
        <v>56481.100000000006</v>
      </c>
    </row>
    <row r="280" spans="1:5" ht="31.5" outlineLevel="3">
      <c r="A280" s="8" t="s">
        <v>40</v>
      </c>
      <c r="B280" s="7" t="s">
        <v>300</v>
      </c>
      <c r="C280" s="7" t="s">
        <v>303</v>
      </c>
      <c r="D280" s="7"/>
      <c r="E280" s="6">
        <f>E281</f>
        <v>28406.7</v>
      </c>
    </row>
    <row r="281" spans="1:5" ht="31.5" outlineLevel="5">
      <c r="A281" s="8" t="s">
        <v>80</v>
      </c>
      <c r="B281" s="7" t="s">
        <v>300</v>
      </c>
      <c r="C281" s="7" t="s">
        <v>303</v>
      </c>
      <c r="D281" s="7" t="s">
        <v>78</v>
      </c>
      <c r="E281" s="6">
        <v>28406.7</v>
      </c>
    </row>
    <row r="282" spans="1:5" ht="31.5" outlineLevel="3">
      <c r="A282" s="8" t="s">
        <v>20</v>
      </c>
      <c r="B282" s="7" t="s">
        <v>300</v>
      </c>
      <c r="C282" s="7" t="s">
        <v>302</v>
      </c>
      <c r="D282" s="7"/>
      <c r="E282" s="6">
        <f>E283+E284+E285</f>
        <v>28074.400000000001</v>
      </c>
    </row>
    <row r="283" spans="1:5" ht="47.25" outlineLevel="5">
      <c r="A283" s="8" t="s">
        <v>19</v>
      </c>
      <c r="B283" s="7" t="s">
        <v>300</v>
      </c>
      <c r="C283" s="7" t="s">
        <v>302</v>
      </c>
      <c r="D283" s="7" t="s">
        <v>18</v>
      </c>
      <c r="E283" s="9">
        <f>23419.9+853.2</f>
        <v>24273.100000000002</v>
      </c>
    </row>
    <row r="284" spans="1:5" ht="15.75" outlineLevel="5">
      <c r="A284" s="8" t="s">
        <v>15</v>
      </c>
      <c r="B284" s="7" t="s">
        <v>300</v>
      </c>
      <c r="C284" s="7" t="s">
        <v>302</v>
      </c>
      <c r="D284" s="7" t="s">
        <v>14</v>
      </c>
      <c r="E284" s="6">
        <f>3687.7+93.6</f>
        <v>3781.2999999999997</v>
      </c>
    </row>
    <row r="285" spans="1:5" ht="15.75" outlineLevel="5">
      <c r="A285" s="8" t="s">
        <v>5</v>
      </c>
      <c r="B285" s="7" t="s">
        <v>300</v>
      </c>
      <c r="C285" s="7" t="s">
        <v>302</v>
      </c>
      <c r="D285" s="7" t="s">
        <v>2</v>
      </c>
      <c r="E285" s="6">
        <v>20</v>
      </c>
    </row>
    <row r="286" spans="1:5" ht="15.75" outlineLevel="1">
      <c r="A286" s="8" t="s">
        <v>155</v>
      </c>
      <c r="B286" s="7" t="s">
        <v>300</v>
      </c>
      <c r="C286" s="7" t="s">
        <v>154</v>
      </c>
      <c r="D286" s="7"/>
      <c r="E286" s="6">
        <f>E287</f>
        <v>16506.400000000001</v>
      </c>
    </row>
    <row r="287" spans="1:5" ht="15.75" outlineLevel="2">
      <c r="A287" s="8" t="s">
        <v>153</v>
      </c>
      <c r="B287" s="7" t="s">
        <v>300</v>
      </c>
      <c r="C287" s="7" t="s">
        <v>152</v>
      </c>
      <c r="D287" s="7"/>
      <c r="E287" s="6">
        <f>E288</f>
        <v>16506.400000000001</v>
      </c>
    </row>
    <row r="288" spans="1:5" ht="31.5" outlineLevel="3">
      <c r="A288" s="8" t="s">
        <v>235</v>
      </c>
      <c r="B288" s="7" t="s">
        <v>300</v>
      </c>
      <c r="C288" s="7" t="s">
        <v>234</v>
      </c>
      <c r="D288" s="7"/>
      <c r="E288" s="6">
        <f>E289</f>
        <v>16506.400000000001</v>
      </c>
    </row>
    <row r="289" spans="1:5" ht="15.75" outlineLevel="5">
      <c r="A289" s="8" t="s">
        <v>55</v>
      </c>
      <c r="B289" s="7" t="s">
        <v>300</v>
      </c>
      <c r="C289" s="7" t="s">
        <v>234</v>
      </c>
      <c r="D289" s="7" t="s">
        <v>53</v>
      </c>
      <c r="E289" s="6">
        <f>33950-4221.1-13222.5</f>
        <v>16506.400000000001</v>
      </c>
    </row>
    <row r="290" spans="1:5" ht="15.75" outlineLevel="1">
      <c r="A290" s="8" t="s">
        <v>12</v>
      </c>
      <c r="B290" s="7" t="s">
        <v>300</v>
      </c>
      <c r="C290" s="7" t="s">
        <v>11</v>
      </c>
      <c r="D290" s="7"/>
      <c r="E290" s="6">
        <f>E291</f>
        <v>12464.900000000001</v>
      </c>
    </row>
    <row r="291" spans="1:5" ht="15.75" outlineLevel="4">
      <c r="A291" s="8" t="s">
        <v>301</v>
      </c>
      <c r="B291" s="7" t="s">
        <v>300</v>
      </c>
      <c r="C291" s="7" t="s">
        <v>299</v>
      </c>
      <c r="D291" s="7"/>
      <c r="E291" s="6">
        <f>E293+E292</f>
        <v>12464.900000000001</v>
      </c>
    </row>
    <row r="292" spans="1:5" ht="15.75" outlineLevel="5">
      <c r="A292" s="8" t="s">
        <v>55</v>
      </c>
      <c r="B292" s="7" t="s">
        <v>300</v>
      </c>
      <c r="C292" s="7" t="s">
        <v>299</v>
      </c>
      <c r="D292" s="7" t="s">
        <v>53</v>
      </c>
      <c r="E292" s="9">
        <f>13892.7-3180.4</f>
        <v>10712.300000000001</v>
      </c>
    </row>
    <row r="293" spans="1:5" ht="31.5" outlineLevel="5">
      <c r="A293" s="8" t="s">
        <v>80</v>
      </c>
      <c r="B293" s="7" t="s">
        <v>300</v>
      </c>
      <c r="C293" s="7" t="s">
        <v>299</v>
      </c>
      <c r="D293" s="7" t="s">
        <v>78</v>
      </c>
      <c r="E293" s="9">
        <v>1752.6</v>
      </c>
    </row>
    <row r="294" spans="1:5" ht="31.5">
      <c r="A294" s="12" t="s">
        <v>298</v>
      </c>
      <c r="B294" s="11" t="s">
        <v>231</v>
      </c>
      <c r="C294" s="11"/>
      <c r="D294" s="11"/>
      <c r="E294" s="10">
        <f>E295+E354+E358+E387</f>
        <v>1556866.1</v>
      </c>
    </row>
    <row r="295" spans="1:5" ht="15.75" outlineLevel="1">
      <c r="A295" s="8" t="s">
        <v>201</v>
      </c>
      <c r="B295" s="7" t="s">
        <v>231</v>
      </c>
      <c r="C295" s="7" t="s">
        <v>200</v>
      </c>
      <c r="D295" s="7"/>
      <c r="E295" s="6">
        <f>E296+E301+E313+E327+E339+E348</f>
        <v>965883.1</v>
      </c>
    </row>
    <row r="296" spans="1:5" ht="31.5" outlineLevel="2">
      <c r="A296" s="8" t="s">
        <v>199</v>
      </c>
      <c r="B296" s="7" t="s">
        <v>231</v>
      </c>
      <c r="C296" s="7" t="s">
        <v>198</v>
      </c>
      <c r="D296" s="7"/>
      <c r="E296" s="6">
        <f>E297+E299</f>
        <v>9215.4</v>
      </c>
    </row>
    <row r="297" spans="1:5" ht="31.5" outlineLevel="3">
      <c r="A297" s="8" t="s">
        <v>297</v>
      </c>
      <c r="B297" s="7" t="s">
        <v>231</v>
      </c>
      <c r="C297" s="7" t="s">
        <v>296</v>
      </c>
      <c r="D297" s="7"/>
      <c r="E297" s="6">
        <f>E298</f>
        <v>9065.4</v>
      </c>
    </row>
    <row r="298" spans="1:5" ht="15.75" outlineLevel="5">
      <c r="A298" s="8" t="s">
        <v>15</v>
      </c>
      <c r="B298" s="7" t="s">
        <v>231</v>
      </c>
      <c r="C298" s="7" t="s">
        <v>296</v>
      </c>
      <c r="D298" s="7" t="s">
        <v>14</v>
      </c>
      <c r="E298" s="6">
        <f>3650+1926.3+3489.1</f>
        <v>9065.4</v>
      </c>
    </row>
    <row r="299" spans="1:5" ht="31.5" outlineLevel="3">
      <c r="A299" s="8" t="s">
        <v>295</v>
      </c>
      <c r="B299" s="7" t="s">
        <v>231</v>
      </c>
      <c r="C299" s="7" t="s">
        <v>294</v>
      </c>
      <c r="D299" s="7"/>
      <c r="E299" s="6">
        <f>E300</f>
        <v>150</v>
      </c>
    </row>
    <row r="300" spans="1:5" ht="15.75" outlineLevel="5">
      <c r="A300" s="8" t="s">
        <v>15</v>
      </c>
      <c r="B300" s="7" t="s">
        <v>231</v>
      </c>
      <c r="C300" s="7" t="s">
        <v>294</v>
      </c>
      <c r="D300" s="7" t="s">
        <v>14</v>
      </c>
      <c r="E300" s="6">
        <v>150</v>
      </c>
    </row>
    <row r="301" spans="1:5" ht="15.75" outlineLevel="2">
      <c r="A301" s="8" t="s">
        <v>293</v>
      </c>
      <c r="B301" s="7" t="s">
        <v>231</v>
      </c>
      <c r="C301" s="7" t="s">
        <v>292</v>
      </c>
      <c r="D301" s="7"/>
      <c r="E301" s="6">
        <f>E302+E305+E311+E307+E309</f>
        <v>741745.4</v>
      </c>
    </row>
    <row r="302" spans="1:5" ht="31.5" outlineLevel="4">
      <c r="A302" s="8" t="s">
        <v>288</v>
      </c>
      <c r="B302" s="7" t="s">
        <v>231</v>
      </c>
      <c r="C302" s="7" t="s">
        <v>291</v>
      </c>
      <c r="D302" s="7"/>
      <c r="E302" s="6">
        <f>E303+E304</f>
        <v>351450.60000000003</v>
      </c>
    </row>
    <row r="303" spans="1:5" ht="15.75" outlineLevel="5">
      <c r="A303" s="8" t="s">
        <v>15</v>
      </c>
      <c r="B303" s="7" t="s">
        <v>231</v>
      </c>
      <c r="C303" s="7" t="s">
        <v>291</v>
      </c>
      <c r="D303" s="7" t="s">
        <v>14</v>
      </c>
      <c r="E303" s="6">
        <f>34505.5-7687.3+10557.2</f>
        <v>37375.4</v>
      </c>
    </row>
    <row r="304" spans="1:5" ht="15.75" outlineLevel="5">
      <c r="A304" s="8" t="s">
        <v>5</v>
      </c>
      <c r="B304" s="7" t="s">
        <v>231</v>
      </c>
      <c r="C304" s="7" t="s">
        <v>291</v>
      </c>
      <c r="D304" s="7" t="s">
        <v>2</v>
      </c>
      <c r="E304" s="6">
        <f>307502.3+24180.7-17607.8</f>
        <v>314075.2</v>
      </c>
    </row>
    <row r="305" spans="1:5" ht="31.5" outlineLevel="4">
      <c r="A305" s="8" t="s">
        <v>288</v>
      </c>
      <c r="B305" s="7" t="s">
        <v>231</v>
      </c>
      <c r="C305" s="7" t="s">
        <v>290</v>
      </c>
      <c r="D305" s="7"/>
      <c r="E305" s="6">
        <f>E306</f>
        <v>626.5</v>
      </c>
    </row>
    <row r="306" spans="1:5" ht="15.75" outlineLevel="5">
      <c r="A306" s="8" t="s">
        <v>15</v>
      </c>
      <c r="B306" s="7" t="s">
        <v>231</v>
      </c>
      <c r="C306" s="7" t="s">
        <v>290</v>
      </c>
      <c r="D306" s="7" t="s">
        <v>14</v>
      </c>
      <c r="E306" s="6">
        <v>626.5</v>
      </c>
    </row>
    <row r="307" spans="1:5" ht="31.5" outlineLevel="4">
      <c r="A307" s="8" t="s">
        <v>288</v>
      </c>
      <c r="B307" s="7" t="s">
        <v>231</v>
      </c>
      <c r="C307" s="7" t="s">
        <v>289</v>
      </c>
      <c r="D307" s="7"/>
      <c r="E307" s="6">
        <f>E308</f>
        <v>13880.5</v>
      </c>
    </row>
    <row r="308" spans="1:5" ht="15.75" outlineLevel="5">
      <c r="A308" s="8" t="s">
        <v>15</v>
      </c>
      <c r="B308" s="7" t="s">
        <v>231</v>
      </c>
      <c r="C308" s="7" t="s">
        <v>289</v>
      </c>
      <c r="D308" s="7" t="s">
        <v>14</v>
      </c>
      <c r="E308" s="9">
        <f>21809.8-7929.3</f>
        <v>13880.5</v>
      </c>
    </row>
    <row r="309" spans="1:5" ht="31.5" outlineLevel="4">
      <c r="A309" s="8" t="s">
        <v>288</v>
      </c>
      <c r="B309" s="7" t="s">
        <v>231</v>
      </c>
      <c r="C309" s="7" t="s">
        <v>287</v>
      </c>
      <c r="D309" s="7"/>
      <c r="E309" s="6">
        <f>E310</f>
        <v>356879.3</v>
      </c>
    </row>
    <row r="310" spans="1:5" ht="15.75" outlineLevel="5">
      <c r="A310" s="8" t="s">
        <v>5</v>
      </c>
      <c r="B310" s="7" t="s">
        <v>231</v>
      </c>
      <c r="C310" s="7" t="s">
        <v>287</v>
      </c>
      <c r="D310" s="7" t="s">
        <v>2</v>
      </c>
      <c r="E310" s="6">
        <v>356879.3</v>
      </c>
    </row>
    <row r="311" spans="1:5" ht="31.5" outlineLevel="3">
      <c r="A311" s="8" t="s">
        <v>286</v>
      </c>
      <c r="B311" s="7" t="s">
        <v>231</v>
      </c>
      <c r="C311" s="7" t="s">
        <v>285</v>
      </c>
      <c r="D311" s="7"/>
      <c r="E311" s="6">
        <f>E312</f>
        <v>18908.5</v>
      </c>
    </row>
    <row r="312" spans="1:5" ht="15.75" outlineLevel="5">
      <c r="A312" s="8" t="s">
        <v>55</v>
      </c>
      <c r="B312" s="7" t="s">
        <v>231</v>
      </c>
      <c r="C312" s="7" t="s">
        <v>285</v>
      </c>
      <c r="D312" s="7" t="s">
        <v>53</v>
      </c>
      <c r="E312" s="9">
        <f>20000+2538.7-3630.2</f>
        <v>18908.5</v>
      </c>
    </row>
    <row r="313" spans="1:5" ht="31.5" outlineLevel="2">
      <c r="A313" s="8" t="s">
        <v>284</v>
      </c>
      <c r="B313" s="7" t="s">
        <v>231</v>
      </c>
      <c r="C313" s="7" t="s">
        <v>283</v>
      </c>
      <c r="D313" s="7"/>
      <c r="E313" s="6">
        <f>E314+E316+E318+E321+E323+E325</f>
        <v>128522.4</v>
      </c>
    </row>
    <row r="314" spans="1:5" ht="78.75" outlineLevel="4">
      <c r="A314" s="8" t="s">
        <v>282</v>
      </c>
      <c r="B314" s="7" t="s">
        <v>231</v>
      </c>
      <c r="C314" s="7" t="s">
        <v>281</v>
      </c>
      <c r="D314" s="7"/>
      <c r="E314" s="6">
        <f>E315</f>
        <v>29363.9</v>
      </c>
    </row>
    <row r="315" spans="1:5" ht="15.75" outlineLevel="5">
      <c r="A315" s="8" t="s">
        <v>5</v>
      </c>
      <c r="B315" s="7" t="s">
        <v>231</v>
      </c>
      <c r="C315" s="7" t="s">
        <v>281</v>
      </c>
      <c r="D315" s="7" t="s">
        <v>2</v>
      </c>
      <c r="E315" s="6">
        <v>29363.9</v>
      </c>
    </row>
    <row r="316" spans="1:5" ht="47.25" outlineLevel="3">
      <c r="A316" s="8" t="s">
        <v>280</v>
      </c>
      <c r="B316" s="7" t="s">
        <v>231</v>
      </c>
      <c r="C316" s="7" t="s">
        <v>279</v>
      </c>
      <c r="D316" s="7"/>
      <c r="E316" s="6">
        <f>E317</f>
        <v>3345</v>
      </c>
    </row>
    <row r="317" spans="1:5" ht="15.75" outlineLevel="5">
      <c r="A317" s="8" t="s">
        <v>15</v>
      </c>
      <c r="B317" s="7" t="s">
        <v>231</v>
      </c>
      <c r="C317" s="7" t="s">
        <v>279</v>
      </c>
      <c r="D317" s="7" t="s">
        <v>14</v>
      </c>
      <c r="E317" s="6">
        <f>3500-105-50</f>
        <v>3345</v>
      </c>
    </row>
    <row r="318" spans="1:5" ht="47.25" outlineLevel="3">
      <c r="A318" s="8" t="s">
        <v>278</v>
      </c>
      <c r="B318" s="7" t="s">
        <v>231</v>
      </c>
      <c r="C318" s="7" t="s">
        <v>277</v>
      </c>
      <c r="D318" s="7"/>
      <c r="E318" s="6">
        <f>E319+E320</f>
        <v>21000.1</v>
      </c>
    </row>
    <row r="319" spans="1:5" ht="15.75" outlineLevel="5">
      <c r="A319" s="8" t="s">
        <v>15</v>
      </c>
      <c r="B319" s="7" t="s">
        <v>231</v>
      </c>
      <c r="C319" s="7" t="s">
        <v>277</v>
      </c>
      <c r="D319" s="7" t="s">
        <v>14</v>
      </c>
      <c r="E319" s="6">
        <f>17490.3+964.2+1330.6</f>
        <v>19785.099999999999</v>
      </c>
    </row>
    <row r="320" spans="1:5" ht="15.75" outlineLevel="5">
      <c r="A320" s="8" t="s">
        <v>5</v>
      </c>
      <c r="B320" s="7" t="s">
        <v>231</v>
      </c>
      <c r="C320" s="7" t="s">
        <v>277</v>
      </c>
      <c r="D320" s="7" t="s">
        <v>2</v>
      </c>
      <c r="E320" s="6">
        <f>2545.6-1330.6</f>
        <v>1215</v>
      </c>
    </row>
    <row r="321" spans="1:5" ht="47.25" outlineLevel="3">
      <c r="A321" s="8" t="s">
        <v>276</v>
      </c>
      <c r="B321" s="7" t="s">
        <v>231</v>
      </c>
      <c r="C321" s="7" t="s">
        <v>275</v>
      </c>
      <c r="D321" s="7"/>
      <c r="E321" s="6">
        <f>E322</f>
        <v>52793.7</v>
      </c>
    </row>
    <row r="322" spans="1:5" ht="15.75" outlineLevel="5">
      <c r="A322" s="8" t="s">
        <v>5</v>
      </c>
      <c r="B322" s="7" t="s">
        <v>231</v>
      </c>
      <c r="C322" s="7" t="s">
        <v>275</v>
      </c>
      <c r="D322" s="7" t="s">
        <v>2</v>
      </c>
      <c r="E322" s="6">
        <f>47793.7+5000</f>
        <v>52793.7</v>
      </c>
    </row>
    <row r="323" spans="1:5" ht="31.5" outlineLevel="3">
      <c r="A323" s="8" t="s">
        <v>274</v>
      </c>
      <c r="B323" s="7" t="s">
        <v>231</v>
      </c>
      <c r="C323" s="7" t="s">
        <v>273</v>
      </c>
      <c r="D323" s="7"/>
      <c r="E323" s="6">
        <f>E324</f>
        <v>18694.2</v>
      </c>
    </row>
    <row r="324" spans="1:5" ht="15.75" outlineLevel="5">
      <c r="A324" s="8" t="s">
        <v>5</v>
      </c>
      <c r="B324" s="7" t="s">
        <v>231</v>
      </c>
      <c r="C324" s="7" t="s">
        <v>273</v>
      </c>
      <c r="D324" s="7" t="s">
        <v>2</v>
      </c>
      <c r="E324" s="6">
        <f>18194.2+500</f>
        <v>18694.2</v>
      </c>
    </row>
    <row r="325" spans="1:5" ht="31.5" outlineLevel="3">
      <c r="A325" s="8" t="s">
        <v>272</v>
      </c>
      <c r="B325" s="7" t="s">
        <v>231</v>
      </c>
      <c r="C325" s="7" t="s">
        <v>271</v>
      </c>
      <c r="D325" s="7"/>
      <c r="E325" s="6">
        <f>E326</f>
        <v>3325.5</v>
      </c>
    </row>
    <row r="326" spans="1:5" ht="15.75" outlineLevel="5">
      <c r="A326" s="8" t="s">
        <v>15</v>
      </c>
      <c r="B326" s="7" t="s">
        <v>231</v>
      </c>
      <c r="C326" s="7" t="s">
        <v>271</v>
      </c>
      <c r="D326" s="7" t="s">
        <v>14</v>
      </c>
      <c r="E326" s="6">
        <f>3357.5-32</f>
        <v>3325.5</v>
      </c>
    </row>
    <row r="327" spans="1:5" ht="31.5" outlineLevel="2">
      <c r="A327" s="8" t="s">
        <v>42</v>
      </c>
      <c r="B327" s="7" t="s">
        <v>231</v>
      </c>
      <c r="C327" s="7" t="s">
        <v>270</v>
      </c>
      <c r="D327" s="7"/>
      <c r="E327" s="6">
        <f>E330+E333+E336+E328</f>
        <v>38351.600000000006</v>
      </c>
    </row>
    <row r="328" spans="1:5" ht="31.5" outlineLevel="3">
      <c r="A328" s="8" t="s">
        <v>40</v>
      </c>
      <c r="B328" s="7" t="s">
        <v>231</v>
      </c>
      <c r="C328" s="7" t="s">
        <v>269</v>
      </c>
      <c r="D328" s="7"/>
      <c r="E328" s="6">
        <f>E329</f>
        <v>50</v>
      </c>
    </row>
    <row r="329" spans="1:5" ht="31.5" outlineLevel="5">
      <c r="A329" s="8" t="s">
        <v>80</v>
      </c>
      <c r="B329" s="7" t="s">
        <v>231</v>
      </c>
      <c r="C329" s="7" t="s">
        <v>269</v>
      </c>
      <c r="D329" s="7" t="s">
        <v>78</v>
      </c>
      <c r="E329" s="9">
        <v>50</v>
      </c>
    </row>
    <row r="330" spans="1:5" ht="31.5" outlineLevel="4">
      <c r="A330" s="8" t="s">
        <v>20</v>
      </c>
      <c r="B330" s="7" t="s">
        <v>231</v>
      </c>
      <c r="C330" s="7" t="s">
        <v>268</v>
      </c>
      <c r="D330" s="7"/>
      <c r="E330" s="6">
        <f>E331+E332</f>
        <v>38085</v>
      </c>
    </row>
    <row r="331" spans="1:5" ht="47.25" outlineLevel="5">
      <c r="A331" s="8" t="s">
        <v>19</v>
      </c>
      <c r="B331" s="7" t="s">
        <v>231</v>
      </c>
      <c r="C331" s="7" t="s">
        <v>268</v>
      </c>
      <c r="D331" s="7" t="s">
        <v>18</v>
      </c>
      <c r="E331" s="6">
        <f>31158.9+1428.1</f>
        <v>32587</v>
      </c>
    </row>
    <row r="332" spans="1:5" ht="15.75" outlineLevel="5">
      <c r="A332" s="8" t="s">
        <v>15</v>
      </c>
      <c r="B332" s="7" t="s">
        <v>231</v>
      </c>
      <c r="C332" s="7" t="s">
        <v>268</v>
      </c>
      <c r="D332" s="7" t="s">
        <v>14</v>
      </c>
      <c r="E332" s="9">
        <v>5498</v>
      </c>
    </row>
    <row r="333" spans="1:5" ht="78.75" outlineLevel="4">
      <c r="A333" s="8" t="s">
        <v>267</v>
      </c>
      <c r="B333" s="7" t="s">
        <v>231</v>
      </c>
      <c r="C333" s="7" t="s">
        <v>266</v>
      </c>
      <c r="D333" s="7"/>
      <c r="E333" s="6">
        <f>E334+E335</f>
        <v>60.8</v>
      </c>
    </row>
    <row r="334" spans="1:5" ht="47.25" outlineLevel="5">
      <c r="A334" s="8" t="s">
        <v>19</v>
      </c>
      <c r="B334" s="7" t="s">
        <v>231</v>
      </c>
      <c r="C334" s="7" t="s">
        <v>266</v>
      </c>
      <c r="D334" s="7" t="s">
        <v>18</v>
      </c>
      <c r="E334" s="9">
        <v>55.8</v>
      </c>
    </row>
    <row r="335" spans="1:5" ht="15.75" outlineLevel="5">
      <c r="A335" s="8" t="s">
        <v>15</v>
      </c>
      <c r="B335" s="7" t="s">
        <v>231</v>
      </c>
      <c r="C335" s="7" t="s">
        <v>266</v>
      </c>
      <c r="D335" s="7" t="s">
        <v>14</v>
      </c>
      <c r="E335" s="6">
        <v>5</v>
      </c>
    </row>
    <row r="336" spans="1:5" ht="31.5" outlineLevel="3">
      <c r="A336" s="8" t="s">
        <v>16</v>
      </c>
      <c r="B336" s="7" t="s">
        <v>231</v>
      </c>
      <c r="C336" s="7" t="s">
        <v>265</v>
      </c>
      <c r="D336" s="7"/>
      <c r="E336" s="6">
        <f>E337+E338</f>
        <v>155.80000000000001</v>
      </c>
    </row>
    <row r="337" spans="1:5" ht="15.75" outlineLevel="5">
      <c r="A337" s="8" t="s">
        <v>15</v>
      </c>
      <c r="B337" s="7" t="s">
        <v>231</v>
      </c>
      <c r="C337" s="7" t="s">
        <v>265</v>
      </c>
      <c r="D337" s="7" t="s">
        <v>14</v>
      </c>
      <c r="E337" s="6">
        <v>110</v>
      </c>
    </row>
    <row r="338" spans="1:5" ht="15.75" outlineLevel="5">
      <c r="A338" s="8" t="s">
        <v>5</v>
      </c>
      <c r="B338" s="7" t="s">
        <v>231</v>
      </c>
      <c r="C338" s="7" t="s">
        <v>265</v>
      </c>
      <c r="D338" s="7" t="s">
        <v>2</v>
      </c>
      <c r="E338" s="6">
        <v>45.8</v>
      </c>
    </row>
    <row r="339" spans="1:5" ht="15.75" outlineLevel="2">
      <c r="A339" s="8" t="s">
        <v>264</v>
      </c>
      <c r="B339" s="7" t="s">
        <v>231</v>
      </c>
      <c r="C339" s="7" t="s">
        <v>263</v>
      </c>
      <c r="D339" s="7"/>
      <c r="E339" s="6">
        <f>E340+E343+E346</f>
        <v>42315.7</v>
      </c>
    </row>
    <row r="340" spans="1:5" ht="31.5" outlineLevel="3">
      <c r="A340" s="8" t="s">
        <v>262</v>
      </c>
      <c r="B340" s="7" t="s">
        <v>231</v>
      </c>
      <c r="C340" s="7" t="s">
        <v>261</v>
      </c>
      <c r="D340" s="7"/>
      <c r="E340" s="6">
        <f>E342+E341</f>
        <v>14646.8</v>
      </c>
    </row>
    <row r="341" spans="1:5" ht="15.75" outlineLevel="5">
      <c r="A341" s="8" t="s">
        <v>15</v>
      </c>
      <c r="B341" s="7" t="s">
        <v>231</v>
      </c>
      <c r="C341" s="7" t="s">
        <v>261</v>
      </c>
      <c r="D341" s="7" t="s">
        <v>14</v>
      </c>
      <c r="E341" s="9">
        <f>93+100</f>
        <v>193</v>
      </c>
    </row>
    <row r="342" spans="1:5" ht="15.75" outlineLevel="5">
      <c r="A342" s="8" t="s">
        <v>5</v>
      </c>
      <c r="B342" s="7" t="s">
        <v>231</v>
      </c>
      <c r="C342" s="7" t="s">
        <v>261</v>
      </c>
      <c r="D342" s="7" t="s">
        <v>2</v>
      </c>
      <c r="E342" s="9">
        <v>14453.8</v>
      </c>
    </row>
    <row r="343" spans="1:5" ht="47.25" outlineLevel="3">
      <c r="A343" s="8" t="s">
        <v>260</v>
      </c>
      <c r="B343" s="7" t="s">
        <v>231</v>
      </c>
      <c r="C343" s="7" t="s">
        <v>259</v>
      </c>
      <c r="D343" s="7"/>
      <c r="E343" s="6">
        <f>E344+E345</f>
        <v>20318.900000000001</v>
      </c>
    </row>
    <row r="344" spans="1:5" ht="15.75" outlineLevel="5">
      <c r="A344" s="8" t="s">
        <v>15</v>
      </c>
      <c r="B344" s="7" t="s">
        <v>231</v>
      </c>
      <c r="C344" s="7" t="s">
        <v>259</v>
      </c>
      <c r="D344" s="7" t="s">
        <v>14</v>
      </c>
      <c r="E344" s="6">
        <v>10819.8</v>
      </c>
    </row>
    <row r="345" spans="1:5" ht="15.75" outlineLevel="5">
      <c r="A345" s="8" t="s">
        <v>5</v>
      </c>
      <c r="B345" s="7" t="s">
        <v>231</v>
      </c>
      <c r="C345" s="7" t="s">
        <v>259</v>
      </c>
      <c r="D345" s="7" t="s">
        <v>2</v>
      </c>
      <c r="E345" s="6">
        <v>9499.1</v>
      </c>
    </row>
    <row r="346" spans="1:5" ht="31.5" outlineLevel="3">
      <c r="A346" s="8" t="s">
        <v>258</v>
      </c>
      <c r="B346" s="7" t="s">
        <v>231</v>
      </c>
      <c r="C346" s="7" t="s">
        <v>257</v>
      </c>
      <c r="D346" s="7"/>
      <c r="E346" s="6">
        <f>E347</f>
        <v>7350</v>
      </c>
    </row>
    <row r="347" spans="1:5" ht="15.75" outlineLevel="5">
      <c r="A347" s="8" t="s">
        <v>5</v>
      </c>
      <c r="B347" s="7" t="s">
        <v>231</v>
      </c>
      <c r="C347" s="7" t="s">
        <v>257</v>
      </c>
      <c r="D347" s="7" t="s">
        <v>2</v>
      </c>
      <c r="E347" s="6">
        <v>7350</v>
      </c>
    </row>
    <row r="348" spans="1:5" ht="31.5" outlineLevel="2">
      <c r="A348" s="8" t="s">
        <v>195</v>
      </c>
      <c r="B348" s="7" t="s">
        <v>231</v>
      </c>
      <c r="C348" s="7" t="s">
        <v>194</v>
      </c>
      <c r="D348" s="7"/>
      <c r="E348" s="6">
        <f>E349+E352</f>
        <v>5732.6</v>
      </c>
    </row>
    <row r="349" spans="1:5" ht="31.5" outlineLevel="3">
      <c r="A349" s="8" t="s">
        <v>193</v>
      </c>
      <c r="B349" s="7" t="s">
        <v>231</v>
      </c>
      <c r="C349" s="7" t="s">
        <v>192</v>
      </c>
      <c r="D349" s="7"/>
      <c r="E349" s="6">
        <f>E350+E351</f>
        <v>100</v>
      </c>
    </row>
    <row r="350" spans="1:5" ht="15.75" outlineLevel="5">
      <c r="A350" s="8" t="s">
        <v>15</v>
      </c>
      <c r="B350" s="7" t="s">
        <v>231</v>
      </c>
      <c r="C350" s="7" t="s">
        <v>192</v>
      </c>
      <c r="D350" s="7" t="s">
        <v>14</v>
      </c>
      <c r="E350" s="6">
        <v>50</v>
      </c>
    </row>
    <row r="351" spans="1:5" ht="15.75" outlineLevel="5">
      <c r="A351" s="8" t="s">
        <v>144</v>
      </c>
      <c r="B351" s="7" t="s">
        <v>231</v>
      </c>
      <c r="C351" s="7" t="s">
        <v>192</v>
      </c>
      <c r="D351" s="7" t="s">
        <v>143</v>
      </c>
      <c r="E351" s="6">
        <v>50</v>
      </c>
    </row>
    <row r="352" spans="1:5" ht="47.25" outlineLevel="3">
      <c r="A352" s="8" t="s">
        <v>256</v>
      </c>
      <c r="B352" s="7" t="s">
        <v>231</v>
      </c>
      <c r="C352" s="7" t="s">
        <v>255</v>
      </c>
      <c r="D352" s="7"/>
      <c r="E352" s="6">
        <f>E353</f>
        <v>5632.6</v>
      </c>
    </row>
    <row r="353" spans="1:5" ht="15.75" outlineLevel="5">
      <c r="A353" s="8" t="s">
        <v>15</v>
      </c>
      <c r="B353" s="7" t="s">
        <v>231</v>
      </c>
      <c r="C353" s="7" t="s">
        <v>255</v>
      </c>
      <c r="D353" s="7" t="s">
        <v>14</v>
      </c>
      <c r="E353" s="6">
        <f>6000-367.4</f>
        <v>5632.6</v>
      </c>
    </row>
    <row r="354" spans="1:5" ht="15.75" outlineLevel="1">
      <c r="A354" s="8" t="s">
        <v>191</v>
      </c>
      <c r="B354" s="7" t="s">
        <v>231</v>
      </c>
      <c r="C354" s="7" t="s">
        <v>190</v>
      </c>
      <c r="D354" s="7"/>
      <c r="E354" s="6">
        <f>E355</f>
        <v>1261</v>
      </c>
    </row>
    <row r="355" spans="1:5" ht="31.5" outlineLevel="2">
      <c r="A355" s="8" t="s">
        <v>254</v>
      </c>
      <c r="B355" s="7" t="s">
        <v>231</v>
      </c>
      <c r="C355" s="7" t="s">
        <v>253</v>
      </c>
      <c r="D355" s="7"/>
      <c r="E355" s="6">
        <f>E356</f>
        <v>1261</v>
      </c>
    </row>
    <row r="356" spans="1:5" ht="31.5" outlineLevel="3">
      <c r="A356" s="8" t="s">
        <v>252</v>
      </c>
      <c r="B356" s="7" t="s">
        <v>231</v>
      </c>
      <c r="C356" s="7" t="s">
        <v>251</v>
      </c>
      <c r="D356" s="7"/>
      <c r="E356" s="6">
        <f>E357</f>
        <v>1261</v>
      </c>
    </row>
    <row r="357" spans="1:5" ht="15.75" outlineLevel="5">
      <c r="A357" s="8" t="s">
        <v>15</v>
      </c>
      <c r="B357" s="7" t="s">
        <v>231</v>
      </c>
      <c r="C357" s="7" t="s">
        <v>251</v>
      </c>
      <c r="D357" s="7" t="s">
        <v>14</v>
      </c>
      <c r="E357" s="9">
        <f>3088-1827</f>
        <v>1261</v>
      </c>
    </row>
    <row r="358" spans="1:5" ht="15.75" outlineLevel="1">
      <c r="A358" s="8" t="s">
        <v>155</v>
      </c>
      <c r="B358" s="7" t="s">
        <v>231</v>
      </c>
      <c r="C358" s="7" t="s">
        <v>154</v>
      </c>
      <c r="D358" s="7"/>
      <c r="E358" s="6">
        <f>E359</f>
        <v>586710.5</v>
      </c>
    </row>
    <row r="359" spans="1:5" ht="15.75" outlineLevel="2">
      <c r="A359" s="8" t="s">
        <v>153</v>
      </c>
      <c r="B359" s="7" t="s">
        <v>231</v>
      </c>
      <c r="C359" s="7" t="s">
        <v>152</v>
      </c>
      <c r="D359" s="7"/>
      <c r="E359" s="6">
        <f>E360+E363+E369+E372+E375+E377+E383+E385+E379+E367+E365+E381</f>
        <v>586710.5</v>
      </c>
    </row>
    <row r="360" spans="1:5" ht="31.5" outlineLevel="4">
      <c r="A360" s="8" t="s">
        <v>247</v>
      </c>
      <c r="B360" s="7" t="s">
        <v>231</v>
      </c>
      <c r="C360" s="7" t="s">
        <v>250</v>
      </c>
      <c r="D360" s="7"/>
      <c r="E360" s="6">
        <f>E361+E362</f>
        <v>139665.79999999999</v>
      </c>
    </row>
    <row r="361" spans="1:5" ht="15.75" outlineLevel="5">
      <c r="A361" s="8" t="s">
        <v>15</v>
      </c>
      <c r="B361" s="7" t="s">
        <v>231</v>
      </c>
      <c r="C361" s="7" t="s">
        <v>250</v>
      </c>
      <c r="D361" s="7" t="s">
        <v>14</v>
      </c>
      <c r="E361" s="6">
        <f>82099.9+15121.6-3804.5</f>
        <v>93417</v>
      </c>
    </row>
    <row r="362" spans="1:5" ht="15.75" outlineLevel="5">
      <c r="A362" s="8" t="s">
        <v>5</v>
      </c>
      <c r="B362" s="7" t="s">
        <v>231</v>
      </c>
      <c r="C362" s="7" t="s">
        <v>250</v>
      </c>
      <c r="D362" s="7" t="s">
        <v>2</v>
      </c>
      <c r="E362" s="6">
        <f>45948.8+300</f>
        <v>46248.800000000003</v>
      </c>
    </row>
    <row r="363" spans="1:5" ht="31.5" outlineLevel="4">
      <c r="A363" s="8" t="s">
        <v>247</v>
      </c>
      <c r="B363" s="7" t="s">
        <v>231</v>
      </c>
      <c r="C363" s="7" t="s">
        <v>249</v>
      </c>
      <c r="D363" s="7"/>
      <c r="E363" s="6">
        <f>E364</f>
        <v>125000</v>
      </c>
    </row>
    <row r="364" spans="1:5" ht="15.75" outlineLevel="5">
      <c r="A364" s="8" t="s">
        <v>15</v>
      </c>
      <c r="B364" s="7" t="s">
        <v>231</v>
      </c>
      <c r="C364" s="7" t="s">
        <v>249</v>
      </c>
      <c r="D364" s="7" t="s">
        <v>14</v>
      </c>
      <c r="E364" s="6">
        <f>100000+25000</f>
        <v>125000</v>
      </c>
    </row>
    <row r="365" spans="1:5" ht="31.5" outlineLevel="4">
      <c r="A365" s="8" t="s">
        <v>247</v>
      </c>
      <c r="B365" s="7" t="s">
        <v>231</v>
      </c>
      <c r="C365" s="7" t="s">
        <v>248</v>
      </c>
      <c r="D365" s="7"/>
      <c r="E365" s="6">
        <f>E366</f>
        <v>52631.6</v>
      </c>
    </row>
    <row r="366" spans="1:5" ht="15.75" outlineLevel="5">
      <c r="A366" s="8" t="s">
        <v>5</v>
      </c>
      <c r="B366" s="7" t="s">
        <v>231</v>
      </c>
      <c r="C366" s="7" t="s">
        <v>248</v>
      </c>
      <c r="D366" s="7" t="s">
        <v>2</v>
      </c>
      <c r="E366" s="6">
        <f>100000-47368.4</f>
        <v>52631.6</v>
      </c>
    </row>
    <row r="367" spans="1:5" ht="31.5" outlineLevel="4">
      <c r="A367" s="8" t="s">
        <v>247</v>
      </c>
      <c r="B367" s="7" t="s">
        <v>231</v>
      </c>
      <c r="C367" s="7" t="s">
        <v>246</v>
      </c>
      <c r="D367" s="7"/>
      <c r="E367" s="6">
        <f>E368</f>
        <v>100</v>
      </c>
    </row>
    <row r="368" spans="1:5" ht="15.75" outlineLevel="5">
      <c r="A368" s="8" t="s">
        <v>15</v>
      </c>
      <c r="B368" s="7" t="s">
        <v>231</v>
      </c>
      <c r="C368" s="7" t="s">
        <v>246</v>
      </c>
      <c r="D368" s="7" t="s">
        <v>14</v>
      </c>
      <c r="E368" s="6">
        <v>100</v>
      </c>
    </row>
    <row r="369" spans="1:5" ht="63" outlineLevel="4">
      <c r="A369" s="8" t="s">
        <v>245</v>
      </c>
      <c r="B369" s="7" t="s">
        <v>231</v>
      </c>
      <c r="C369" s="7" t="s">
        <v>244</v>
      </c>
      <c r="D369" s="7"/>
      <c r="E369" s="6">
        <f>E370+E371</f>
        <v>518.5</v>
      </c>
    </row>
    <row r="370" spans="1:5" ht="47.25" outlineLevel="5">
      <c r="A370" s="8" t="s">
        <v>19</v>
      </c>
      <c r="B370" s="7" t="s">
        <v>231</v>
      </c>
      <c r="C370" s="7" t="s">
        <v>244</v>
      </c>
      <c r="D370" s="7" t="s">
        <v>18</v>
      </c>
      <c r="E370" s="6">
        <v>44.3</v>
      </c>
    </row>
    <row r="371" spans="1:5" ht="15.75" outlineLevel="5">
      <c r="A371" s="8" t="s">
        <v>15</v>
      </c>
      <c r="B371" s="7" t="s">
        <v>231</v>
      </c>
      <c r="C371" s="7" t="s">
        <v>244</v>
      </c>
      <c r="D371" s="7" t="s">
        <v>14</v>
      </c>
      <c r="E371" s="6">
        <f>291.2+183</f>
        <v>474.2</v>
      </c>
    </row>
    <row r="372" spans="1:5" ht="31.5" outlineLevel="3">
      <c r="A372" s="8" t="s">
        <v>243</v>
      </c>
      <c r="B372" s="7" t="s">
        <v>231</v>
      </c>
      <c r="C372" s="7" t="s">
        <v>242</v>
      </c>
      <c r="D372" s="7"/>
      <c r="E372" s="6">
        <f>E373+E374</f>
        <v>38773.4</v>
      </c>
    </row>
    <row r="373" spans="1:5" ht="15.75" outlineLevel="5">
      <c r="A373" s="8" t="s">
        <v>15</v>
      </c>
      <c r="B373" s="7" t="s">
        <v>231</v>
      </c>
      <c r="C373" s="7" t="s">
        <v>242</v>
      </c>
      <c r="D373" s="7" t="s">
        <v>14</v>
      </c>
      <c r="E373" s="6">
        <f>14830-50-2014.1</f>
        <v>12765.9</v>
      </c>
    </row>
    <row r="374" spans="1:5" ht="15.75" outlineLevel="5">
      <c r="A374" s="8" t="s">
        <v>5</v>
      </c>
      <c r="B374" s="7" t="s">
        <v>231</v>
      </c>
      <c r="C374" s="7" t="s">
        <v>242</v>
      </c>
      <c r="D374" s="7" t="s">
        <v>2</v>
      </c>
      <c r="E374" s="6">
        <v>26007.5</v>
      </c>
    </row>
    <row r="375" spans="1:5" ht="31.5" outlineLevel="3">
      <c r="A375" s="8" t="s">
        <v>241</v>
      </c>
      <c r="B375" s="7" t="s">
        <v>231</v>
      </c>
      <c r="C375" s="7" t="s">
        <v>240</v>
      </c>
      <c r="D375" s="7"/>
      <c r="E375" s="6">
        <f>E376</f>
        <v>73000</v>
      </c>
    </row>
    <row r="376" spans="1:5" ht="15.75" outlineLevel="5">
      <c r="A376" s="8" t="s">
        <v>5</v>
      </c>
      <c r="B376" s="7" t="s">
        <v>231</v>
      </c>
      <c r="C376" s="7" t="s">
        <v>240</v>
      </c>
      <c r="D376" s="7" t="s">
        <v>2</v>
      </c>
      <c r="E376" s="6">
        <f>71000+2000</f>
        <v>73000</v>
      </c>
    </row>
    <row r="377" spans="1:5" ht="31.5" outlineLevel="3">
      <c r="A377" s="8" t="s">
        <v>238</v>
      </c>
      <c r="B377" s="7" t="s">
        <v>231</v>
      </c>
      <c r="C377" s="7" t="s">
        <v>239</v>
      </c>
      <c r="D377" s="7"/>
      <c r="E377" s="6">
        <f>E378</f>
        <v>6653.4</v>
      </c>
    </row>
    <row r="378" spans="1:5" ht="15.75" outlineLevel="5">
      <c r="A378" s="8" t="s">
        <v>15</v>
      </c>
      <c r="B378" s="7" t="s">
        <v>231</v>
      </c>
      <c r="C378" s="7" t="s">
        <v>239</v>
      </c>
      <c r="D378" s="7" t="s">
        <v>14</v>
      </c>
      <c r="E378" s="6">
        <f>6550+103.4</f>
        <v>6653.4</v>
      </c>
    </row>
    <row r="379" spans="1:5" ht="31.5" outlineLevel="4">
      <c r="A379" s="8" t="s">
        <v>238</v>
      </c>
      <c r="B379" s="7" t="s">
        <v>231</v>
      </c>
      <c r="C379" s="7" t="s">
        <v>237</v>
      </c>
      <c r="D379" s="7"/>
      <c r="E379" s="6">
        <f>E380</f>
        <v>121592.3</v>
      </c>
    </row>
    <row r="380" spans="1:5" ht="15.75" outlineLevel="5">
      <c r="A380" s="8" t="s">
        <v>15</v>
      </c>
      <c r="B380" s="7" t="s">
        <v>231</v>
      </c>
      <c r="C380" s="7" t="s">
        <v>237</v>
      </c>
      <c r="D380" s="7" t="s">
        <v>14</v>
      </c>
      <c r="E380" s="9">
        <f>10000+111592.3</f>
        <v>121592.3</v>
      </c>
    </row>
    <row r="381" spans="1:5" ht="31.5" outlineLevel="4">
      <c r="A381" s="8" t="s">
        <v>151</v>
      </c>
      <c r="B381" s="7" t="s">
        <v>231</v>
      </c>
      <c r="C381" s="7" t="s">
        <v>236</v>
      </c>
      <c r="D381" s="7"/>
      <c r="E381" s="6">
        <f>E382</f>
        <v>200.00000000000003</v>
      </c>
    </row>
    <row r="382" spans="1:5" ht="15.75" outlineLevel="5">
      <c r="A382" s="8" t="s">
        <v>15</v>
      </c>
      <c r="B382" s="7" t="s">
        <v>231</v>
      </c>
      <c r="C382" s="7" t="s">
        <v>236</v>
      </c>
      <c r="D382" s="7" t="s">
        <v>14</v>
      </c>
      <c r="E382" s="6">
        <f>328.6-128.6</f>
        <v>200.00000000000003</v>
      </c>
    </row>
    <row r="383" spans="1:5" ht="31.5" outlineLevel="4">
      <c r="A383" s="8" t="s">
        <v>151</v>
      </c>
      <c r="B383" s="7" t="s">
        <v>231</v>
      </c>
      <c r="C383" s="7" t="s">
        <v>149</v>
      </c>
      <c r="D383" s="7"/>
      <c r="E383" s="6">
        <f>E384</f>
        <v>3238.6</v>
      </c>
    </row>
    <row r="384" spans="1:5" ht="15.75" outlineLevel="5">
      <c r="A384" s="8" t="s">
        <v>15</v>
      </c>
      <c r="B384" s="7" t="s">
        <v>231</v>
      </c>
      <c r="C384" s="7" t="s">
        <v>149</v>
      </c>
      <c r="D384" s="7" t="s">
        <v>14</v>
      </c>
      <c r="E384" s="6">
        <f>328.6+2910</f>
        <v>3238.6</v>
      </c>
    </row>
    <row r="385" spans="1:5" ht="31.5" outlineLevel="3">
      <c r="A385" s="8" t="s">
        <v>235</v>
      </c>
      <c r="B385" s="7" t="s">
        <v>231</v>
      </c>
      <c r="C385" s="7" t="s">
        <v>234</v>
      </c>
      <c r="D385" s="7"/>
      <c r="E385" s="6">
        <f>E386</f>
        <v>25336.9</v>
      </c>
    </row>
    <row r="386" spans="1:5" ht="15.75" outlineLevel="5">
      <c r="A386" s="8" t="s">
        <v>55</v>
      </c>
      <c r="B386" s="7" t="s">
        <v>231</v>
      </c>
      <c r="C386" s="7" t="s">
        <v>234</v>
      </c>
      <c r="D386" s="7" t="s">
        <v>53</v>
      </c>
      <c r="E386" s="9">
        <v>25336.9</v>
      </c>
    </row>
    <row r="387" spans="1:5" ht="15.75" outlineLevel="1">
      <c r="A387" s="8" t="s">
        <v>12</v>
      </c>
      <c r="B387" s="7" t="s">
        <v>231</v>
      </c>
      <c r="C387" s="7" t="s">
        <v>11</v>
      </c>
      <c r="D387" s="7"/>
      <c r="E387" s="6">
        <f>E388+E390+E392</f>
        <v>3011.5</v>
      </c>
    </row>
    <row r="388" spans="1:5" ht="15.75" outlineLevel="4">
      <c r="A388" s="8" t="s">
        <v>10</v>
      </c>
      <c r="B388" s="7" t="s">
        <v>231</v>
      </c>
      <c r="C388" s="7" t="s">
        <v>9</v>
      </c>
      <c r="D388" s="7"/>
      <c r="E388" s="6">
        <f>E389</f>
        <v>800</v>
      </c>
    </row>
    <row r="389" spans="1:5" ht="15.75" outlineLevel="5">
      <c r="A389" s="8" t="s">
        <v>5</v>
      </c>
      <c r="B389" s="7" t="s">
        <v>231</v>
      </c>
      <c r="C389" s="7" t="s">
        <v>9</v>
      </c>
      <c r="D389" s="7" t="s">
        <v>2</v>
      </c>
      <c r="E389" s="6">
        <v>800</v>
      </c>
    </row>
    <row r="390" spans="1:5" ht="63" outlineLevel="4">
      <c r="A390" s="8" t="s">
        <v>233</v>
      </c>
      <c r="B390" s="7" t="s">
        <v>231</v>
      </c>
      <c r="C390" s="7" t="s">
        <v>232</v>
      </c>
      <c r="D390" s="7"/>
      <c r="E390" s="6">
        <f>E391</f>
        <v>12.4</v>
      </c>
    </row>
    <row r="391" spans="1:5" ht="47.25" outlineLevel="5">
      <c r="A391" s="8" t="s">
        <v>19</v>
      </c>
      <c r="B391" s="7" t="s">
        <v>231</v>
      </c>
      <c r="C391" s="7" t="s">
        <v>232</v>
      </c>
      <c r="D391" s="7" t="s">
        <v>18</v>
      </c>
      <c r="E391" s="9">
        <v>12.4</v>
      </c>
    </row>
    <row r="392" spans="1:5" ht="15.75" outlineLevel="4">
      <c r="A392" s="8" t="s">
        <v>8</v>
      </c>
      <c r="B392" s="7" t="s">
        <v>231</v>
      </c>
      <c r="C392" s="7" t="s">
        <v>7</v>
      </c>
      <c r="D392" s="7"/>
      <c r="E392" s="6">
        <f>E394+E393</f>
        <v>2199.1</v>
      </c>
    </row>
    <row r="393" spans="1:5" ht="15.75" outlineLevel="5">
      <c r="A393" s="8" t="s">
        <v>15</v>
      </c>
      <c r="B393" s="7" t="s">
        <v>231</v>
      </c>
      <c r="C393" s="7" t="s">
        <v>7</v>
      </c>
      <c r="D393" s="7" t="s">
        <v>14</v>
      </c>
      <c r="E393" s="9">
        <f>12.4+1940</f>
        <v>1952.4</v>
      </c>
    </row>
    <row r="394" spans="1:5" ht="15.75" outlineLevel="5">
      <c r="A394" s="8" t="s">
        <v>5</v>
      </c>
      <c r="B394" s="7" t="s">
        <v>231</v>
      </c>
      <c r="C394" s="7" t="s">
        <v>7</v>
      </c>
      <c r="D394" s="7" t="s">
        <v>2</v>
      </c>
      <c r="E394" s="9">
        <f>12.4+234.3</f>
        <v>246.70000000000002</v>
      </c>
    </row>
    <row r="395" spans="1:5" ht="31.5">
      <c r="A395" s="12" t="s">
        <v>230</v>
      </c>
      <c r="B395" s="11" t="s">
        <v>228</v>
      </c>
      <c r="C395" s="11"/>
      <c r="D395" s="11"/>
      <c r="E395" s="10">
        <f>E396</f>
        <v>13471.899999999998</v>
      </c>
    </row>
    <row r="396" spans="1:5" ht="15.75" outlineLevel="1">
      <c r="A396" s="8" t="s">
        <v>12</v>
      </c>
      <c r="B396" s="7" t="s">
        <v>228</v>
      </c>
      <c r="C396" s="7" t="s">
        <v>11</v>
      </c>
      <c r="D396" s="7"/>
      <c r="E396" s="6">
        <f>E397</f>
        <v>13471.899999999998</v>
      </c>
    </row>
    <row r="397" spans="1:5" ht="47.25" outlineLevel="4">
      <c r="A397" s="8" t="s">
        <v>229</v>
      </c>
      <c r="B397" s="7" t="s">
        <v>228</v>
      </c>
      <c r="C397" s="7" t="s">
        <v>227</v>
      </c>
      <c r="D397" s="7"/>
      <c r="E397" s="6">
        <f>E400+E398+E399</f>
        <v>13471.899999999998</v>
      </c>
    </row>
    <row r="398" spans="1:5" ht="47.25" outlineLevel="5">
      <c r="A398" s="8" t="s">
        <v>19</v>
      </c>
      <c r="B398" s="7" t="s">
        <v>228</v>
      </c>
      <c r="C398" s="7" t="s">
        <v>227</v>
      </c>
      <c r="D398" s="7" t="s">
        <v>18</v>
      </c>
      <c r="E398" s="6">
        <f>12446.9-1289.1</f>
        <v>11157.8</v>
      </c>
    </row>
    <row r="399" spans="1:5" ht="15.75" outlineLevel="5">
      <c r="A399" s="8" t="s">
        <v>15</v>
      </c>
      <c r="B399" s="7" t="s">
        <v>228</v>
      </c>
      <c r="C399" s="7" t="s">
        <v>227</v>
      </c>
      <c r="D399" s="7" t="s">
        <v>14</v>
      </c>
      <c r="E399" s="6">
        <f>1025+1286.2</f>
        <v>2311.1999999999998</v>
      </c>
    </row>
    <row r="400" spans="1:5" ht="15.75" outlineLevel="5">
      <c r="A400" s="8" t="s">
        <v>5</v>
      </c>
      <c r="B400" s="7" t="s">
        <v>228</v>
      </c>
      <c r="C400" s="7" t="s">
        <v>227</v>
      </c>
      <c r="D400" s="7" t="s">
        <v>2</v>
      </c>
      <c r="E400" s="6">
        <v>2.9</v>
      </c>
    </row>
    <row r="401" spans="1:5" ht="31.5">
      <c r="A401" s="12" t="s">
        <v>226</v>
      </c>
      <c r="B401" s="11" t="s">
        <v>205</v>
      </c>
      <c r="C401" s="11"/>
      <c r="D401" s="11"/>
      <c r="E401" s="10">
        <f>E402+E406+E446</f>
        <v>470985.2</v>
      </c>
    </row>
    <row r="402" spans="1:5" ht="15.75" outlineLevel="1">
      <c r="A402" s="8" t="s">
        <v>124</v>
      </c>
      <c r="B402" s="7" t="s">
        <v>205</v>
      </c>
      <c r="C402" s="7" t="s">
        <v>123</v>
      </c>
      <c r="D402" s="7"/>
      <c r="E402" s="6">
        <f>E403</f>
        <v>64</v>
      </c>
    </row>
    <row r="403" spans="1:5" ht="15.75" outlineLevel="2">
      <c r="A403" s="8" t="s">
        <v>91</v>
      </c>
      <c r="B403" s="7" t="s">
        <v>205</v>
      </c>
      <c r="C403" s="7" t="s">
        <v>90</v>
      </c>
      <c r="D403" s="7"/>
      <c r="E403" s="6">
        <f>E404</f>
        <v>64</v>
      </c>
    </row>
    <row r="404" spans="1:5" ht="31.5" outlineLevel="3">
      <c r="A404" s="8" t="s">
        <v>88</v>
      </c>
      <c r="B404" s="7" t="s">
        <v>205</v>
      </c>
      <c r="C404" s="7" t="s">
        <v>87</v>
      </c>
      <c r="D404" s="7"/>
      <c r="E404" s="6">
        <f>E405</f>
        <v>64</v>
      </c>
    </row>
    <row r="405" spans="1:5" ht="31.5" outlineLevel="5">
      <c r="A405" s="8" t="s">
        <v>80</v>
      </c>
      <c r="B405" s="7" t="s">
        <v>205</v>
      </c>
      <c r="C405" s="7" t="s">
        <v>87</v>
      </c>
      <c r="D405" s="7" t="s">
        <v>78</v>
      </c>
      <c r="E405" s="6">
        <v>64</v>
      </c>
    </row>
    <row r="406" spans="1:5" ht="15.75" outlineLevel="1">
      <c r="A406" s="8" t="s">
        <v>76</v>
      </c>
      <c r="B406" s="7" t="s">
        <v>205</v>
      </c>
      <c r="C406" s="7" t="s">
        <v>75</v>
      </c>
      <c r="D406" s="7"/>
      <c r="E406" s="6">
        <f>E407+E437</f>
        <v>470751.60000000003</v>
      </c>
    </row>
    <row r="407" spans="1:5" ht="15.75" outlineLevel="2">
      <c r="A407" s="8" t="s">
        <v>74</v>
      </c>
      <c r="B407" s="7" t="s">
        <v>205</v>
      </c>
      <c r="C407" s="7" t="s">
        <v>73</v>
      </c>
      <c r="D407" s="7"/>
      <c r="E407" s="6">
        <f>E408+E415+E419+E421+E429+E431+E433+E410+E417+E423+E425+E427+E435+E412</f>
        <v>424252.2</v>
      </c>
    </row>
    <row r="408" spans="1:5" ht="31.5" outlineLevel="3">
      <c r="A408" s="8" t="s">
        <v>224</v>
      </c>
      <c r="B408" s="7" t="s">
        <v>205</v>
      </c>
      <c r="C408" s="7" t="s">
        <v>225</v>
      </c>
      <c r="D408" s="7"/>
      <c r="E408" s="6">
        <f>E409</f>
        <v>15185</v>
      </c>
    </row>
    <row r="409" spans="1:5" ht="31.5" outlineLevel="5">
      <c r="A409" s="8" t="s">
        <v>80</v>
      </c>
      <c r="B409" s="7" t="s">
        <v>205</v>
      </c>
      <c r="C409" s="7" t="s">
        <v>225</v>
      </c>
      <c r="D409" s="7" t="s">
        <v>78</v>
      </c>
      <c r="E409" s="6">
        <f>10417+2000+2768</f>
        <v>15185</v>
      </c>
    </row>
    <row r="410" spans="1:5" ht="31.5" outlineLevel="3">
      <c r="A410" s="8" t="s">
        <v>224</v>
      </c>
      <c r="B410" s="7" t="s">
        <v>205</v>
      </c>
      <c r="C410" s="7" t="s">
        <v>223</v>
      </c>
      <c r="D410" s="7"/>
      <c r="E410" s="6">
        <f>E411</f>
        <v>158</v>
      </c>
    </row>
    <row r="411" spans="1:5" ht="31.5" outlineLevel="5">
      <c r="A411" s="8" t="s">
        <v>80</v>
      </c>
      <c r="B411" s="7" t="s">
        <v>205</v>
      </c>
      <c r="C411" s="7" t="s">
        <v>223</v>
      </c>
      <c r="D411" s="7" t="s">
        <v>78</v>
      </c>
      <c r="E411" s="6">
        <v>158</v>
      </c>
    </row>
    <row r="412" spans="1:5" ht="31.5" outlineLevel="3">
      <c r="A412" s="8" t="s">
        <v>72</v>
      </c>
      <c r="B412" s="7" t="s">
        <v>205</v>
      </c>
      <c r="C412" s="7" t="s">
        <v>71</v>
      </c>
      <c r="D412" s="7"/>
      <c r="E412" s="6">
        <f>E413+E414</f>
        <v>21765.3</v>
      </c>
    </row>
    <row r="413" spans="1:5" ht="15.75" outlineLevel="5">
      <c r="A413" s="8" t="s">
        <v>15</v>
      </c>
      <c r="B413" s="7" t="s">
        <v>205</v>
      </c>
      <c r="C413" s="7" t="s">
        <v>71</v>
      </c>
      <c r="D413" s="7" t="s">
        <v>14</v>
      </c>
      <c r="E413" s="6">
        <f>7828.4-370+1553</f>
        <v>9011.4</v>
      </c>
    </row>
    <row r="414" spans="1:5" ht="31.5" outlineLevel="5">
      <c r="A414" s="8" t="s">
        <v>80</v>
      </c>
      <c r="B414" s="7" t="s">
        <v>205</v>
      </c>
      <c r="C414" s="7" t="s">
        <v>71</v>
      </c>
      <c r="D414" s="7" t="s">
        <v>78</v>
      </c>
      <c r="E414" s="6">
        <f>10998+1755.9</f>
        <v>12753.9</v>
      </c>
    </row>
    <row r="415" spans="1:5" ht="31.5" outlineLevel="3">
      <c r="A415" s="8" t="s">
        <v>222</v>
      </c>
      <c r="B415" s="7" t="s">
        <v>205</v>
      </c>
      <c r="C415" s="7" t="s">
        <v>221</v>
      </c>
      <c r="D415" s="7"/>
      <c r="E415" s="6">
        <f>E416</f>
        <v>1491.1</v>
      </c>
    </row>
    <row r="416" spans="1:5" ht="15.75" outlineLevel="5">
      <c r="A416" s="8" t="s">
        <v>15</v>
      </c>
      <c r="B416" s="7" t="s">
        <v>205</v>
      </c>
      <c r="C416" s="7" t="s">
        <v>221</v>
      </c>
      <c r="D416" s="7" t="s">
        <v>14</v>
      </c>
      <c r="E416" s="6">
        <f>800+691.1</f>
        <v>1491.1</v>
      </c>
    </row>
    <row r="417" spans="1:5" ht="31.5" outlineLevel="4">
      <c r="A417" s="8" t="s">
        <v>220</v>
      </c>
      <c r="B417" s="7" t="s">
        <v>205</v>
      </c>
      <c r="C417" s="7" t="s">
        <v>219</v>
      </c>
      <c r="D417" s="7"/>
      <c r="E417" s="6">
        <f>E418</f>
        <v>1637</v>
      </c>
    </row>
    <row r="418" spans="1:5" ht="31.5" outlineLevel="5">
      <c r="A418" s="8" t="s">
        <v>80</v>
      </c>
      <c r="B418" s="7" t="s">
        <v>205</v>
      </c>
      <c r="C418" s="7" t="s">
        <v>219</v>
      </c>
      <c r="D418" s="7" t="s">
        <v>78</v>
      </c>
      <c r="E418" s="6">
        <f>385.7+1251.3</f>
        <v>1637</v>
      </c>
    </row>
    <row r="419" spans="1:5" ht="31.5" outlineLevel="4">
      <c r="A419" s="8" t="s">
        <v>218</v>
      </c>
      <c r="B419" s="7" t="s">
        <v>205</v>
      </c>
      <c r="C419" s="7" t="s">
        <v>217</v>
      </c>
      <c r="D419" s="7"/>
      <c r="E419" s="6">
        <f>E420</f>
        <v>350</v>
      </c>
    </row>
    <row r="420" spans="1:5" ht="31.5" outlineLevel="5">
      <c r="A420" s="8" t="s">
        <v>80</v>
      </c>
      <c r="B420" s="7" t="s">
        <v>205</v>
      </c>
      <c r="C420" s="7" t="s">
        <v>217</v>
      </c>
      <c r="D420" s="7" t="s">
        <v>78</v>
      </c>
      <c r="E420" s="9">
        <f>275.6+118-43.6</f>
        <v>350</v>
      </c>
    </row>
    <row r="421" spans="1:5" ht="31.5" outlineLevel="3">
      <c r="A421" s="8" t="s">
        <v>40</v>
      </c>
      <c r="B421" s="7" t="s">
        <v>205</v>
      </c>
      <c r="C421" s="7" t="s">
        <v>216</v>
      </c>
      <c r="D421" s="7"/>
      <c r="E421" s="6">
        <f>E422</f>
        <v>286159.3</v>
      </c>
    </row>
    <row r="422" spans="1:5" ht="31.5" outlineLevel="5">
      <c r="A422" s="8" t="s">
        <v>80</v>
      </c>
      <c r="B422" s="7" t="s">
        <v>205</v>
      </c>
      <c r="C422" s="7" t="s">
        <v>216</v>
      </c>
      <c r="D422" s="7" t="s">
        <v>78</v>
      </c>
      <c r="E422" s="6">
        <f>286290.7-118-13.4</f>
        <v>286159.3</v>
      </c>
    </row>
    <row r="423" spans="1:5" ht="31.5" outlineLevel="3">
      <c r="A423" s="8" t="s">
        <v>40</v>
      </c>
      <c r="B423" s="7" t="s">
        <v>205</v>
      </c>
      <c r="C423" s="7" t="s">
        <v>215</v>
      </c>
      <c r="D423" s="7"/>
      <c r="E423" s="6">
        <f>E424</f>
        <v>61157.4</v>
      </c>
    </row>
    <row r="424" spans="1:5" ht="31.5" outlineLevel="5">
      <c r="A424" s="8" t="s">
        <v>80</v>
      </c>
      <c r="B424" s="7" t="s">
        <v>205</v>
      </c>
      <c r="C424" s="7" t="s">
        <v>215</v>
      </c>
      <c r="D424" s="7" t="s">
        <v>78</v>
      </c>
      <c r="E424" s="6">
        <v>61157.4</v>
      </c>
    </row>
    <row r="425" spans="1:5" ht="31.5" outlineLevel="3">
      <c r="A425" s="8" t="s">
        <v>40</v>
      </c>
      <c r="B425" s="7" t="s">
        <v>205</v>
      </c>
      <c r="C425" s="7" t="s">
        <v>214</v>
      </c>
      <c r="D425" s="7"/>
      <c r="E425" s="6">
        <f>E426</f>
        <v>18638.8</v>
      </c>
    </row>
    <row r="426" spans="1:5" ht="31.5" outlineLevel="5">
      <c r="A426" s="8" t="s">
        <v>80</v>
      </c>
      <c r="B426" s="7" t="s">
        <v>205</v>
      </c>
      <c r="C426" s="7" t="s">
        <v>214</v>
      </c>
      <c r="D426" s="7" t="s">
        <v>78</v>
      </c>
      <c r="E426" s="6">
        <v>18638.8</v>
      </c>
    </row>
    <row r="427" spans="1:5" ht="31.5" outlineLevel="3">
      <c r="A427" s="8" t="s">
        <v>40</v>
      </c>
      <c r="B427" s="7" t="s">
        <v>205</v>
      </c>
      <c r="C427" s="7" t="s">
        <v>213</v>
      </c>
      <c r="D427" s="7"/>
      <c r="E427" s="6">
        <f>E428</f>
        <v>837.2</v>
      </c>
    </row>
    <row r="428" spans="1:5" ht="31.5" outlineLevel="5">
      <c r="A428" s="8" t="s">
        <v>80</v>
      </c>
      <c r="B428" s="7" t="s">
        <v>205</v>
      </c>
      <c r="C428" s="7" t="s">
        <v>213</v>
      </c>
      <c r="D428" s="7" t="s">
        <v>78</v>
      </c>
      <c r="E428" s="6">
        <v>837.2</v>
      </c>
    </row>
    <row r="429" spans="1:5" ht="31.5" outlineLevel="3">
      <c r="A429" s="8" t="s">
        <v>114</v>
      </c>
      <c r="B429" s="7" t="s">
        <v>205</v>
      </c>
      <c r="C429" s="7" t="s">
        <v>212</v>
      </c>
      <c r="D429" s="7"/>
      <c r="E429" s="6">
        <f>E430</f>
        <v>1148</v>
      </c>
    </row>
    <row r="430" spans="1:5" ht="31.5" outlineLevel="5">
      <c r="A430" s="8" t="s">
        <v>80</v>
      </c>
      <c r="B430" s="7" t="s">
        <v>205</v>
      </c>
      <c r="C430" s="7" t="s">
        <v>212</v>
      </c>
      <c r="D430" s="7" t="s">
        <v>78</v>
      </c>
      <c r="E430" s="6">
        <f>1145-250+253</f>
        <v>1148</v>
      </c>
    </row>
    <row r="431" spans="1:5" ht="47.25" outlineLevel="3">
      <c r="A431" s="8" t="s">
        <v>137</v>
      </c>
      <c r="B431" s="7" t="s">
        <v>205</v>
      </c>
      <c r="C431" s="7" t="s">
        <v>211</v>
      </c>
      <c r="D431" s="7"/>
      <c r="E431" s="6">
        <f>E432</f>
        <v>1277</v>
      </c>
    </row>
    <row r="432" spans="1:5" ht="31.5" outlineLevel="5">
      <c r="A432" s="8" t="s">
        <v>80</v>
      </c>
      <c r="B432" s="7" t="s">
        <v>205</v>
      </c>
      <c r="C432" s="7" t="s">
        <v>211</v>
      </c>
      <c r="D432" s="7" t="s">
        <v>78</v>
      </c>
      <c r="E432" s="6">
        <v>1277</v>
      </c>
    </row>
    <row r="433" spans="1:5" ht="126" outlineLevel="4">
      <c r="A433" s="8" t="s">
        <v>93</v>
      </c>
      <c r="B433" s="7" t="s">
        <v>205</v>
      </c>
      <c r="C433" s="7" t="s">
        <v>210</v>
      </c>
      <c r="D433" s="7"/>
      <c r="E433" s="6">
        <f>E434</f>
        <v>238.2</v>
      </c>
    </row>
    <row r="434" spans="1:5" ht="31.5" outlineLevel="5">
      <c r="A434" s="8" t="s">
        <v>80</v>
      </c>
      <c r="B434" s="7" t="s">
        <v>205</v>
      </c>
      <c r="C434" s="7" t="s">
        <v>210</v>
      </c>
      <c r="D434" s="7" t="s">
        <v>78</v>
      </c>
      <c r="E434" s="6">
        <v>238.2</v>
      </c>
    </row>
    <row r="435" spans="1:5" ht="31.5" outlineLevel="4">
      <c r="A435" s="8" t="s">
        <v>209</v>
      </c>
      <c r="B435" s="7" t="s">
        <v>205</v>
      </c>
      <c r="C435" s="7" t="s">
        <v>208</v>
      </c>
      <c r="D435" s="7"/>
      <c r="E435" s="6">
        <f>E436</f>
        <v>14209.9</v>
      </c>
    </row>
    <row r="436" spans="1:5" ht="31.5" outlineLevel="5">
      <c r="A436" s="8" t="s">
        <v>80</v>
      </c>
      <c r="B436" s="7" t="s">
        <v>205</v>
      </c>
      <c r="C436" s="7" t="s">
        <v>208</v>
      </c>
      <c r="D436" s="7" t="s">
        <v>78</v>
      </c>
      <c r="E436" s="6">
        <v>14209.9</v>
      </c>
    </row>
    <row r="437" spans="1:5" ht="31.5" outlineLevel="2">
      <c r="A437" s="8" t="s">
        <v>42</v>
      </c>
      <c r="B437" s="7" t="s">
        <v>205</v>
      </c>
      <c r="C437" s="7" t="s">
        <v>157</v>
      </c>
      <c r="D437" s="7"/>
      <c r="E437" s="6">
        <f>E438+E440+E444</f>
        <v>46499.4</v>
      </c>
    </row>
    <row r="438" spans="1:5" ht="31.5" outlineLevel="3">
      <c r="A438" s="8" t="s">
        <v>40</v>
      </c>
      <c r="B438" s="7" t="s">
        <v>205</v>
      </c>
      <c r="C438" s="7" t="s">
        <v>207</v>
      </c>
      <c r="D438" s="7"/>
      <c r="E438" s="6">
        <f>E439</f>
        <v>26959.600000000002</v>
      </c>
    </row>
    <row r="439" spans="1:5" ht="31.5" outlineLevel="5">
      <c r="A439" s="8" t="s">
        <v>80</v>
      </c>
      <c r="B439" s="7" t="s">
        <v>205</v>
      </c>
      <c r="C439" s="7" t="s">
        <v>207</v>
      </c>
      <c r="D439" s="7" t="s">
        <v>78</v>
      </c>
      <c r="E439" s="9">
        <f>26946.2+13.4</f>
        <v>26959.600000000002</v>
      </c>
    </row>
    <row r="440" spans="1:5" ht="31.5" outlineLevel="3">
      <c r="A440" s="8" t="s">
        <v>20</v>
      </c>
      <c r="B440" s="7" t="s">
        <v>205</v>
      </c>
      <c r="C440" s="7" t="s">
        <v>156</v>
      </c>
      <c r="D440" s="7"/>
      <c r="E440" s="6">
        <f>E441+E442+E443</f>
        <v>19516.399999999998</v>
      </c>
    </row>
    <row r="441" spans="1:5" ht="47.25" outlineLevel="5">
      <c r="A441" s="8" t="s">
        <v>19</v>
      </c>
      <c r="B441" s="7" t="s">
        <v>205</v>
      </c>
      <c r="C441" s="7" t="s">
        <v>156</v>
      </c>
      <c r="D441" s="7" t="s">
        <v>18</v>
      </c>
      <c r="E441" s="6">
        <f>16801.4+282.6</f>
        <v>17084</v>
      </c>
    </row>
    <row r="442" spans="1:5" ht="15.75" outlineLevel="5">
      <c r="A442" s="8" t="s">
        <v>15</v>
      </c>
      <c r="B442" s="7" t="s">
        <v>205</v>
      </c>
      <c r="C442" s="7" t="s">
        <v>156</v>
      </c>
      <c r="D442" s="7" t="s">
        <v>14</v>
      </c>
      <c r="E442" s="6">
        <v>2425.1</v>
      </c>
    </row>
    <row r="443" spans="1:5" ht="15.75" outlineLevel="5">
      <c r="A443" s="8" t="s">
        <v>5</v>
      </c>
      <c r="B443" s="7" t="s">
        <v>205</v>
      </c>
      <c r="C443" s="7" t="s">
        <v>156</v>
      </c>
      <c r="D443" s="7" t="s">
        <v>2</v>
      </c>
      <c r="E443" s="6">
        <v>7.3</v>
      </c>
    </row>
    <row r="444" spans="1:5" ht="31.5" outlineLevel="3">
      <c r="A444" s="8" t="s">
        <v>16</v>
      </c>
      <c r="B444" s="7" t="s">
        <v>205</v>
      </c>
      <c r="C444" s="7" t="s">
        <v>206</v>
      </c>
      <c r="D444" s="7"/>
      <c r="E444" s="6">
        <f>E445</f>
        <v>23.4</v>
      </c>
    </row>
    <row r="445" spans="1:5" ht="15.75" outlineLevel="5">
      <c r="A445" s="8" t="s">
        <v>5</v>
      </c>
      <c r="B445" s="7" t="s">
        <v>205</v>
      </c>
      <c r="C445" s="7" t="s">
        <v>206</v>
      </c>
      <c r="D445" s="7" t="s">
        <v>2</v>
      </c>
      <c r="E445" s="9">
        <v>23.4</v>
      </c>
    </row>
    <row r="446" spans="1:5" ht="15.75" outlineLevel="1">
      <c r="A446" s="8" t="s">
        <v>155</v>
      </c>
      <c r="B446" s="7" t="s">
        <v>205</v>
      </c>
      <c r="C446" s="7" t="s">
        <v>154</v>
      </c>
      <c r="D446" s="7"/>
      <c r="E446" s="6">
        <f>E447</f>
        <v>169.6</v>
      </c>
    </row>
    <row r="447" spans="1:5" ht="15.75" outlineLevel="2">
      <c r="A447" s="8" t="s">
        <v>153</v>
      </c>
      <c r="B447" s="7" t="s">
        <v>205</v>
      </c>
      <c r="C447" s="7" t="s">
        <v>152</v>
      </c>
      <c r="D447" s="7"/>
      <c r="E447" s="6">
        <f>E448</f>
        <v>169.6</v>
      </c>
    </row>
    <row r="448" spans="1:5" ht="31.5" outlineLevel="4">
      <c r="A448" s="8" t="s">
        <v>151</v>
      </c>
      <c r="B448" s="7" t="s">
        <v>205</v>
      </c>
      <c r="C448" s="7" t="s">
        <v>149</v>
      </c>
      <c r="D448" s="7"/>
      <c r="E448" s="6">
        <f>E449</f>
        <v>169.6</v>
      </c>
    </row>
    <row r="449" spans="1:5" ht="31.5" outlineLevel="5">
      <c r="A449" s="8" t="s">
        <v>80</v>
      </c>
      <c r="B449" s="7" t="s">
        <v>205</v>
      </c>
      <c r="C449" s="7" t="s">
        <v>149</v>
      </c>
      <c r="D449" s="7" t="s">
        <v>78</v>
      </c>
      <c r="E449" s="6">
        <v>169.6</v>
      </c>
    </row>
    <row r="450" spans="1:5" ht="31.5">
      <c r="A450" s="12" t="s">
        <v>204</v>
      </c>
      <c r="B450" s="11" t="s">
        <v>179</v>
      </c>
      <c r="C450" s="11"/>
      <c r="D450" s="11"/>
      <c r="E450" s="10">
        <f>E451+E455+E468+E478+E462</f>
        <v>63531</v>
      </c>
    </row>
    <row r="451" spans="1:5" ht="15.75" outlineLevel="1">
      <c r="A451" s="8" t="s">
        <v>124</v>
      </c>
      <c r="B451" s="7" t="s">
        <v>179</v>
      </c>
      <c r="C451" s="7" t="s">
        <v>123</v>
      </c>
      <c r="D451" s="7"/>
      <c r="E451" s="6">
        <f>E452</f>
        <v>8450</v>
      </c>
    </row>
    <row r="452" spans="1:5" ht="15.75" outlineLevel="2">
      <c r="A452" s="8" t="s">
        <v>122</v>
      </c>
      <c r="B452" s="7" t="s">
        <v>179</v>
      </c>
      <c r="C452" s="7" t="s">
        <v>121</v>
      </c>
      <c r="D452" s="7"/>
      <c r="E452" s="6">
        <f>E453</f>
        <v>8450</v>
      </c>
    </row>
    <row r="453" spans="1:5" ht="31.5" outlineLevel="3">
      <c r="A453" s="8" t="s">
        <v>203</v>
      </c>
      <c r="B453" s="7" t="s">
        <v>179</v>
      </c>
      <c r="C453" s="7" t="s">
        <v>202</v>
      </c>
      <c r="D453" s="7"/>
      <c r="E453" s="6">
        <f>E454</f>
        <v>8450</v>
      </c>
    </row>
    <row r="454" spans="1:5" ht="15.75" outlineLevel="5">
      <c r="A454" s="8" t="s">
        <v>55</v>
      </c>
      <c r="B454" s="7" t="s">
        <v>179</v>
      </c>
      <c r="C454" s="7" t="s">
        <v>202</v>
      </c>
      <c r="D454" s="7" t="s">
        <v>53</v>
      </c>
      <c r="E454" s="6">
        <v>8450</v>
      </c>
    </row>
    <row r="455" spans="1:5" ht="15.75" outlineLevel="1">
      <c r="A455" s="8" t="s">
        <v>201</v>
      </c>
      <c r="B455" s="7" t="s">
        <v>179</v>
      </c>
      <c r="C455" s="7" t="s">
        <v>200</v>
      </c>
      <c r="D455" s="7"/>
      <c r="E455" s="6">
        <f>E456+E459</f>
        <v>16550.2</v>
      </c>
    </row>
    <row r="456" spans="1:5" ht="31.5" outlineLevel="2">
      <c r="A456" s="8" t="s">
        <v>199</v>
      </c>
      <c r="B456" s="7" t="s">
        <v>179</v>
      </c>
      <c r="C456" s="7" t="s">
        <v>198</v>
      </c>
      <c r="D456" s="7"/>
      <c r="E456" s="6">
        <f>E457</f>
        <v>15050.2</v>
      </c>
    </row>
    <row r="457" spans="1:5" ht="31.5" outlineLevel="3">
      <c r="A457" s="8" t="s">
        <v>197</v>
      </c>
      <c r="B457" s="7" t="s">
        <v>179</v>
      </c>
      <c r="C457" s="7" t="s">
        <v>196</v>
      </c>
      <c r="D457" s="7"/>
      <c r="E457" s="6">
        <f>E458</f>
        <v>15050.2</v>
      </c>
    </row>
    <row r="458" spans="1:5" ht="15.75" outlineLevel="5">
      <c r="A458" s="8" t="s">
        <v>15</v>
      </c>
      <c r="B458" s="7" t="s">
        <v>179</v>
      </c>
      <c r="C458" s="7" t="s">
        <v>196</v>
      </c>
      <c r="D458" s="7" t="s">
        <v>14</v>
      </c>
      <c r="E458" s="6">
        <f>6648.7+8401.5</f>
        <v>15050.2</v>
      </c>
    </row>
    <row r="459" spans="1:5" ht="31.5" outlineLevel="2">
      <c r="A459" s="8" t="s">
        <v>195</v>
      </c>
      <c r="B459" s="7" t="s">
        <v>179</v>
      </c>
      <c r="C459" s="7" t="s">
        <v>194</v>
      </c>
      <c r="D459" s="7"/>
      <c r="E459" s="6">
        <f>E460</f>
        <v>1500</v>
      </c>
    </row>
    <row r="460" spans="1:5" ht="31.5" outlineLevel="3">
      <c r="A460" s="8" t="s">
        <v>193</v>
      </c>
      <c r="B460" s="7" t="s">
        <v>179</v>
      </c>
      <c r="C460" s="7" t="s">
        <v>192</v>
      </c>
      <c r="D460" s="7"/>
      <c r="E460" s="6">
        <f>E461</f>
        <v>1500</v>
      </c>
    </row>
    <row r="461" spans="1:5" ht="15.75" outlineLevel="5">
      <c r="A461" s="8" t="s">
        <v>15</v>
      </c>
      <c r="B461" s="7" t="s">
        <v>179</v>
      </c>
      <c r="C461" s="7" t="s">
        <v>192</v>
      </c>
      <c r="D461" s="7" t="s">
        <v>14</v>
      </c>
      <c r="E461" s="6">
        <v>1500</v>
      </c>
    </row>
    <row r="462" spans="1:5" ht="15.75" outlineLevel="1">
      <c r="A462" s="8" t="s">
        <v>191</v>
      </c>
      <c r="B462" s="7" t="s">
        <v>179</v>
      </c>
      <c r="C462" s="7" t="s">
        <v>190</v>
      </c>
      <c r="D462" s="7"/>
      <c r="E462" s="6">
        <f>E463</f>
        <v>10667.5</v>
      </c>
    </row>
    <row r="463" spans="1:5" ht="31.5" outlineLevel="2">
      <c r="A463" s="8" t="s">
        <v>189</v>
      </c>
      <c r="B463" s="7" t="s">
        <v>179</v>
      </c>
      <c r="C463" s="7" t="s">
        <v>188</v>
      </c>
      <c r="D463" s="7"/>
      <c r="E463" s="6">
        <f>E464+E466</f>
        <v>10667.5</v>
      </c>
    </row>
    <row r="464" spans="1:5" ht="63" outlineLevel="3">
      <c r="A464" s="8" t="s">
        <v>187</v>
      </c>
      <c r="B464" s="7" t="s">
        <v>179</v>
      </c>
      <c r="C464" s="7" t="s">
        <v>186</v>
      </c>
      <c r="D464" s="7"/>
      <c r="E464" s="6">
        <f>E465</f>
        <v>8863.1</v>
      </c>
    </row>
    <row r="465" spans="1:5" ht="15.75" outlineLevel="5">
      <c r="A465" s="8" t="s">
        <v>55</v>
      </c>
      <c r="B465" s="7" t="s">
        <v>179</v>
      </c>
      <c r="C465" s="7" t="s">
        <v>186</v>
      </c>
      <c r="D465" s="7" t="s">
        <v>53</v>
      </c>
      <c r="E465" s="6">
        <v>8863.1</v>
      </c>
    </row>
    <row r="466" spans="1:5" ht="31.5" outlineLevel="3">
      <c r="A466" s="8" t="s">
        <v>185</v>
      </c>
      <c r="B466" s="7" t="s">
        <v>179</v>
      </c>
      <c r="C466" s="7" t="s">
        <v>184</v>
      </c>
      <c r="D466" s="7"/>
      <c r="E466" s="6">
        <f>E467</f>
        <v>1804.4</v>
      </c>
    </row>
    <row r="467" spans="1:5" ht="15.75" outlineLevel="5">
      <c r="A467" s="8" t="s">
        <v>55</v>
      </c>
      <c r="B467" s="7" t="s">
        <v>179</v>
      </c>
      <c r="C467" s="7" t="s">
        <v>184</v>
      </c>
      <c r="D467" s="7" t="s">
        <v>53</v>
      </c>
      <c r="E467" s="6">
        <v>1804.4</v>
      </c>
    </row>
    <row r="468" spans="1:5" ht="15.75" outlineLevel="1">
      <c r="A468" s="8" t="s">
        <v>34</v>
      </c>
      <c r="B468" s="7" t="s">
        <v>179</v>
      </c>
      <c r="C468" s="7" t="s">
        <v>33</v>
      </c>
      <c r="D468" s="7"/>
      <c r="E468" s="6">
        <f>E469+E472</f>
        <v>26163.3</v>
      </c>
    </row>
    <row r="469" spans="1:5" ht="15.75" outlineLevel="2">
      <c r="A469" s="8" t="s">
        <v>32</v>
      </c>
      <c r="B469" s="7" t="s">
        <v>179</v>
      </c>
      <c r="C469" s="7" t="s">
        <v>31</v>
      </c>
      <c r="D469" s="7"/>
      <c r="E469" s="6">
        <f>E470</f>
        <v>9030.5</v>
      </c>
    </row>
    <row r="470" spans="1:5" ht="47.25" outlineLevel="3">
      <c r="A470" s="8" t="s">
        <v>183</v>
      </c>
      <c r="B470" s="7" t="s">
        <v>179</v>
      </c>
      <c r="C470" s="7" t="s">
        <v>182</v>
      </c>
      <c r="D470" s="7"/>
      <c r="E470" s="6">
        <f>E471</f>
        <v>9030.5</v>
      </c>
    </row>
    <row r="471" spans="1:5" ht="15.75" outlineLevel="5">
      <c r="A471" s="8" t="s">
        <v>15</v>
      </c>
      <c r="B471" s="7" t="s">
        <v>179</v>
      </c>
      <c r="C471" s="7" t="s">
        <v>182</v>
      </c>
      <c r="D471" s="7" t="s">
        <v>14</v>
      </c>
      <c r="E471" s="6">
        <f>17930.5-8900</f>
        <v>9030.5</v>
      </c>
    </row>
    <row r="472" spans="1:5" ht="15.75" outlineLevel="2">
      <c r="A472" s="8" t="s">
        <v>22</v>
      </c>
      <c r="B472" s="7" t="s">
        <v>179</v>
      </c>
      <c r="C472" s="7" t="s">
        <v>21</v>
      </c>
      <c r="D472" s="7"/>
      <c r="E472" s="6">
        <f>E473+E476</f>
        <v>17132.8</v>
      </c>
    </row>
    <row r="473" spans="1:5" ht="31.5" outlineLevel="3">
      <c r="A473" s="8" t="s">
        <v>20</v>
      </c>
      <c r="B473" s="7" t="s">
        <v>179</v>
      </c>
      <c r="C473" s="7" t="s">
        <v>17</v>
      </c>
      <c r="D473" s="7"/>
      <c r="E473" s="6">
        <f>E474+E475</f>
        <v>17112.8</v>
      </c>
    </row>
    <row r="474" spans="1:5" ht="47.25" outlineLevel="5">
      <c r="A474" s="8" t="s">
        <v>19</v>
      </c>
      <c r="B474" s="7" t="s">
        <v>179</v>
      </c>
      <c r="C474" s="7" t="s">
        <v>17</v>
      </c>
      <c r="D474" s="7" t="s">
        <v>18</v>
      </c>
      <c r="E474" s="6">
        <f>12722+766.9</f>
        <v>13488.9</v>
      </c>
    </row>
    <row r="475" spans="1:5" ht="15.75" outlineLevel="5">
      <c r="A475" s="8" t="s">
        <v>15</v>
      </c>
      <c r="B475" s="7" t="s">
        <v>179</v>
      </c>
      <c r="C475" s="7" t="s">
        <v>17</v>
      </c>
      <c r="D475" s="7" t="s">
        <v>14</v>
      </c>
      <c r="E475" s="6">
        <f>3638.9-15</f>
        <v>3623.9</v>
      </c>
    </row>
    <row r="476" spans="1:5" ht="31.5" outlineLevel="3">
      <c r="A476" s="8" t="s">
        <v>16</v>
      </c>
      <c r="B476" s="7" t="s">
        <v>179</v>
      </c>
      <c r="C476" s="7" t="s">
        <v>13</v>
      </c>
      <c r="D476" s="7"/>
      <c r="E476" s="6">
        <f>E477</f>
        <v>20</v>
      </c>
    </row>
    <row r="477" spans="1:5" ht="15.75" outlineLevel="5">
      <c r="A477" s="8" t="s">
        <v>5</v>
      </c>
      <c r="B477" s="7" t="s">
        <v>179</v>
      </c>
      <c r="C477" s="7" t="s">
        <v>13</v>
      </c>
      <c r="D477" s="7" t="s">
        <v>2</v>
      </c>
      <c r="E477" s="6">
        <v>20</v>
      </c>
    </row>
    <row r="478" spans="1:5" ht="15.75" outlineLevel="1">
      <c r="A478" s="8" t="s">
        <v>12</v>
      </c>
      <c r="B478" s="7" t="s">
        <v>179</v>
      </c>
      <c r="C478" s="7" t="s">
        <v>11</v>
      </c>
      <c r="D478" s="7"/>
      <c r="E478" s="6">
        <f>E479+E481</f>
        <v>1700</v>
      </c>
    </row>
    <row r="479" spans="1:5" ht="15.75" outlineLevel="4">
      <c r="A479" s="8" t="s">
        <v>181</v>
      </c>
      <c r="B479" s="7" t="s">
        <v>179</v>
      </c>
      <c r="C479" s="7" t="s">
        <v>180</v>
      </c>
      <c r="D479" s="7"/>
      <c r="E479" s="6">
        <f>E480</f>
        <v>1500</v>
      </c>
    </row>
    <row r="480" spans="1:5" ht="15.75" outlineLevel="5">
      <c r="A480" s="8" t="s">
        <v>5</v>
      </c>
      <c r="B480" s="7" t="s">
        <v>179</v>
      </c>
      <c r="C480" s="7" t="s">
        <v>180</v>
      </c>
      <c r="D480" s="7" t="s">
        <v>2</v>
      </c>
      <c r="E480" s="6">
        <v>1500</v>
      </c>
    </row>
    <row r="481" spans="1:5" ht="15.75" outlineLevel="4">
      <c r="A481" s="8" t="s">
        <v>10</v>
      </c>
      <c r="B481" s="7" t="s">
        <v>179</v>
      </c>
      <c r="C481" s="7" t="s">
        <v>9</v>
      </c>
      <c r="D481" s="7"/>
      <c r="E481" s="6">
        <f>E482</f>
        <v>200</v>
      </c>
    </row>
    <row r="482" spans="1:5" ht="15.75" outlineLevel="5">
      <c r="A482" s="8" t="s">
        <v>5</v>
      </c>
      <c r="B482" s="7" t="s">
        <v>179</v>
      </c>
      <c r="C482" s="7" t="s">
        <v>9</v>
      </c>
      <c r="D482" s="7" t="s">
        <v>2</v>
      </c>
      <c r="E482" s="6">
        <v>200</v>
      </c>
    </row>
    <row r="483" spans="1:5" ht="15.75">
      <c r="A483" s="12" t="s">
        <v>178</v>
      </c>
      <c r="B483" s="11" t="s">
        <v>150</v>
      </c>
      <c r="C483" s="11"/>
      <c r="D483" s="11"/>
      <c r="E483" s="10">
        <f>E484+E517</f>
        <v>232124.79999999999</v>
      </c>
    </row>
    <row r="484" spans="1:5" ht="15.75" outlineLevel="1">
      <c r="A484" s="8" t="s">
        <v>76</v>
      </c>
      <c r="B484" s="7" t="s">
        <v>150</v>
      </c>
      <c r="C484" s="7" t="s">
        <v>75</v>
      </c>
      <c r="D484" s="7"/>
      <c r="E484" s="6">
        <f>E485+E488+E513</f>
        <v>231394.8</v>
      </c>
    </row>
    <row r="485" spans="1:5" ht="15.75" outlineLevel="2">
      <c r="A485" s="8" t="s">
        <v>74</v>
      </c>
      <c r="B485" s="7" t="s">
        <v>150</v>
      </c>
      <c r="C485" s="7" t="s">
        <v>73</v>
      </c>
      <c r="D485" s="7"/>
      <c r="E485" s="6">
        <f>E486</f>
        <v>978</v>
      </c>
    </row>
    <row r="486" spans="1:5" ht="31.5" outlineLevel="3">
      <c r="A486" s="8" t="s">
        <v>72</v>
      </c>
      <c r="B486" s="7" t="s">
        <v>150</v>
      </c>
      <c r="C486" s="7" t="s">
        <v>71</v>
      </c>
      <c r="D486" s="7"/>
      <c r="E486" s="6">
        <f>E487</f>
        <v>978</v>
      </c>
    </row>
    <row r="487" spans="1:5" ht="31.5" outlineLevel="5">
      <c r="A487" s="8" t="s">
        <v>80</v>
      </c>
      <c r="B487" s="7" t="s">
        <v>150</v>
      </c>
      <c r="C487" s="7" t="s">
        <v>71</v>
      </c>
      <c r="D487" s="7" t="s">
        <v>78</v>
      </c>
      <c r="E487" s="6">
        <v>978</v>
      </c>
    </row>
    <row r="488" spans="1:5" ht="15.75" outlineLevel="2">
      <c r="A488" s="8" t="s">
        <v>177</v>
      </c>
      <c r="B488" s="7" t="s">
        <v>150</v>
      </c>
      <c r="C488" s="7" t="s">
        <v>176</v>
      </c>
      <c r="D488" s="7"/>
      <c r="E488" s="6">
        <f>E489+E493+E495+E497+E503+E505+E491+E499+E501+E507+E509+E511</f>
        <v>225601</v>
      </c>
    </row>
    <row r="489" spans="1:5" ht="31.5" outlineLevel="3">
      <c r="A489" s="8" t="s">
        <v>174</v>
      </c>
      <c r="B489" s="7" t="s">
        <v>150</v>
      </c>
      <c r="C489" s="7" t="s">
        <v>175</v>
      </c>
      <c r="D489" s="7"/>
      <c r="E489" s="6">
        <f>E490</f>
        <v>1469.1999999999998</v>
      </c>
    </row>
    <row r="490" spans="1:5" ht="31.5" outlineLevel="5">
      <c r="A490" s="8" t="s">
        <v>80</v>
      </c>
      <c r="B490" s="7" t="s">
        <v>150</v>
      </c>
      <c r="C490" s="7" t="s">
        <v>175</v>
      </c>
      <c r="D490" s="7" t="s">
        <v>78</v>
      </c>
      <c r="E490" s="6">
        <f>1922.6+300-753.4</f>
        <v>1469.1999999999998</v>
      </c>
    </row>
    <row r="491" spans="1:5" ht="31.5" outlineLevel="3">
      <c r="A491" s="8" t="s">
        <v>174</v>
      </c>
      <c r="B491" s="7" t="s">
        <v>150</v>
      </c>
      <c r="C491" s="7" t="s">
        <v>173</v>
      </c>
      <c r="D491" s="7"/>
      <c r="E491" s="6">
        <f>E492</f>
        <v>733.4</v>
      </c>
    </row>
    <row r="492" spans="1:5" ht="31.5" outlineLevel="5">
      <c r="A492" s="8" t="s">
        <v>80</v>
      </c>
      <c r="B492" s="7" t="s">
        <v>150</v>
      </c>
      <c r="C492" s="7" t="s">
        <v>173</v>
      </c>
      <c r="D492" s="7" t="s">
        <v>78</v>
      </c>
      <c r="E492" s="6">
        <v>733.4</v>
      </c>
    </row>
    <row r="493" spans="1:5" ht="47.25" outlineLevel="3">
      <c r="A493" s="8" t="s">
        <v>172</v>
      </c>
      <c r="B493" s="7" t="s">
        <v>150</v>
      </c>
      <c r="C493" s="7" t="s">
        <v>171</v>
      </c>
      <c r="D493" s="7"/>
      <c r="E493" s="6">
        <f>E494</f>
        <v>5000</v>
      </c>
    </row>
    <row r="494" spans="1:5" ht="31.5" outlineLevel="5">
      <c r="A494" s="8" t="s">
        <v>80</v>
      </c>
      <c r="B494" s="7" t="s">
        <v>150</v>
      </c>
      <c r="C494" s="7" t="s">
        <v>171</v>
      </c>
      <c r="D494" s="7" t="s">
        <v>78</v>
      </c>
      <c r="E494" s="6">
        <v>5000</v>
      </c>
    </row>
    <row r="495" spans="1:5" ht="31.5" outlineLevel="3">
      <c r="A495" s="8" t="s">
        <v>170</v>
      </c>
      <c r="B495" s="7" t="s">
        <v>150</v>
      </c>
      <c r="C495" s="7" t="s">
        <v>169</v>
      </c>
      <c r="D495" s="7"/>
      <c r="E495" s="6">
        <f>E496</f>
        <v>550</v>
      </c>
    </row>
    <row r="496" spans="1:5" ht="31.5" outlineLevel="5">
      <c r="A496" s="8" t="s">
        <v>80</v>
      </c>
      <c r="B496" s="7" t="s">
        <v>150</v>
      </c>
      <c r="C496" s="7" t="s">
        <v>169</v>
      </c>
      <c r="D496" s="7" t="s">
        <v>78</v>
      </c>
      <c r="E496" s="6">
        <v>550</v>
      </c>
    </row>
    <row r="497" spans="1:5" ht="31.5" outlineLevel="3">
      <c r="A497" s="8" t="s">
        <v>40</v>
      </c>
      <c r="B497" s="7" t="s">
        <v>150</v>
      </c>
      <c r="C497" s="7" t="s">
        <v>168</v>
      </c>
      <c r="D497" s="7"/>
      <c r="E497" s="6">
        <f>E498</f>
        <v>166737.1</v>
      </c>
    </row>
    <row r="498" spans="1:5" ht="31.5" outlineLevel="5">
      <c r="A498" s="8" t="s">
        <v>80</v>
      </c>
      <c r="B498" s="7" t="s">
        <v>150</v>
      </c>
      <c r="C498" s="7" t="s">
        <v>168</v>
      </c>
      <c r="D498" s="7" t="s">
        <v>78</v>
      </c>
      <c r="E498" s="6">
        <v>166737.1</v>
      </c>
    </row>
    <row r="499" spans="1:5" ht="31.5" outlineLevel="3">
      <c r="A499" s="8" t="s">
        <v>40</v>
      </c>
      <c r="B499" s="7" t="s">
        <v>150</v>
      </c>
      <c r="C499" s="7" t="s">
        <v>167</v>
      </c>
      <c r="D499" s="7"/>
      <c r="E499" s="6">
        <f>E500</f>
        <v>14828.1</v>
      </c>
    </row>
    <row r="500" spans="1:5" ht="31.5" outlineLevel="5">
      <c r="A500" s="8" t="s">
        <v>80</v>
      </c>
      <c r="B500" s="7" t="s">
        <v>150</v>
      </c>
      <c r="C500" s="7" t="s">
        <v>167</v>
      </c>
      <c r="D500" s="7" t="s">
        <v>78</v>
      </c>
      <c r="E500" s="6">
        <v>14828.1</v>
      </c>
    </row>
    <row r="501" spans="1:5" ht="31.5" outlineLevel="3">
      <c r="A501" s="8" t="s">
        <v>40</v>
      </c>
      <c r="B501" s="7" t="s">
        <v>150</v>
      </c>
      <c r="C501" s="7" t="s">
        <v>166</v>
      </c>
      <c r="D501" s="7"/>
      <c r="E501" s="6">
        <f>E502</f>
        <v>1066.8</v>
      </c>
    </row>
    <row r="502" spans="1:5" ht="31.5" outlineLevel="5">
      <c r="A502" s="8" t="s">
        <v>80</v>
      </c>
      <c r="B502" s="7" t="s">
        <v>150</v>
      </c>
      <c r="C502" s="7" t="s">
        <v>166</v>
      </c>
      <c r="D502" s="7" t="s">
        <v>78</v>
      </c>
      <c r="E502" s="6">
        <v>1066.8</v>
      </c>
    </row>
    <row r="503" spans="1:5" ht="31.5" outlineLevel="3">
      <c r="A503" s="8" t="s">
        <v>95</v>
      </c>
      <c r="B503" s="7" t="s">
        <v>150</v>
      </c>
      <c r="C503" s="7" t="s">
        <v>165</v>
      </c>
      <c r="D503" s="7"/>
      <c r="E503" s="6">
        <f>E504</f>
        <v>14080</v>
      </c>
    </row>
    <row r="504" spans="1:5" ht="31.5" outlineLevel="5">
      <c r="A504" s="8" t="s">
        <v>80</v>
      </c>
      <c r="B504" s="7" t="s">
        <v>150</v>
      </c>
      <c r="C504" s="7" t="s">
        <v>165</v>
      </c>
      <c r="D504" s="7" t="s">
        <v>78</v>
      </c>
      <c r="E504" s="6">
        <f>13895-300+485</f>
        <v>14080</v>
      </c>
    </row>
    <row r="505" spans="1:5" ht="31.5" outlineLevel="3">
      <c r="A505" s="8" t="s">
        <v>114</v>
      </c>
      <c r="B505" s="7" t="s">
        <v>150</v>
      </c>
      <c r="C505" s="7" t="s">
        <v>164</v>
      </c>
      <c r="D505" s="7"/>
      <c r="E505" s="6">
        <f>E506</f>
        <v>824</v>
      </c>
    </row>
    <row r="506" spans="1:5" ht="31.5" outlineLevel="5">
      <c r="A506" s="8" t="s">
        <v>80</v>
      </c>
      <c r="B506" s="7" t="s">
        <v>150</v>
      </c>
      <c r="C506" s="7" t="s">
        <v>164</v>
      </c>
      <c r="D506" s="7" t="s">
        <v>78</v>
      </c>
      <c r="E506" s="6">
        <v>824</v>
      </c>
    </row>
    <row r="507" spans="1:5" ht="63" outlineLevel="3">
      <c r="A507" s="8" t="s">
        <v>163</v>
      </c>
      <c r="B507" s="7" t="s">
        <v>150</v>
      </c>
      <c r="C507" s="7" t="s">
        <v>162</v>
      </c>
      <c r="D507" s="7"/>
      <c r="E507" s="6">
        <f>E508</f>
        <v>448.9</v>
      </c>
    </row>
    <row r="508" spans="1:5" ht="31.5" outlineLevel="5">
      <c r="A508" s="8" t="s">
        <v>80</v>
      </c>
      <c r="B508" s="7" t="s">
        <v>150</v>
      </c>
      <c r="C508" s="7" t="s">
        <v>162</v>
      </c>
      <c r="D508" s="7" t="s">
        <v>78</v>
      </c>
      <c r="E508" s="6">
        <v>448.9</v>
      </c>
    </row>
    <row r="509" spans="1:5" ht="47.25" outlineLevel="3">
      <c r="A509" s="13" t="s">
        <v>161</v>
      </c>
      <c r="B509" s="7" t="s">
        <v>150</v>
      </c>
      <c r="C509" s="7" t="s">
        <v>160</v>
      </c>
      <c r="D509" s="7"/>
      <c r="E509" s="6">
        <f>E510</f>
        <v>3001.5</v>
      </c>
    </row>
    <row r="510" spans="1:5" ht="31.5" outlineLevel="5">
      <c r="A510" s="8" t="s">
        <v>80</v>
      </c>
      <c r="B510" s="7" t="s">
        <v>150</v>
      </c>
      <c r="C510" s="7" t="s">
        <v>160</v>
      </c>
      <c r="D510" s="7" t="s">
        <v>78</v>
      </c>
      <c r="E510" s="6">
        <v>3001.5</v>
      </c>
    </row>
    <row r="511" spans="1:5" ht="47.25" outlineLevel="3">
      <c r="A511" s="8" t="s">
        <v>159</v>
      </c>
      <c r="B511" s="7" t="s">
        <v>150</v>
      </c>
      <c r="C511" s="7" t="s">
        <v>158</v>
      </c>
      <c r="D511" s="7"/>
      <c r="E511" s="6">
        <f>E512</f>
        <v>16862</v>
      </c>
    </row>
    <row r="512" spans="1:5" ht="31.5" outlineLevel="5">
      <c r="A512" s="8" t="s">
        <v>80</v>
      </c>
      <c r="B512" s="7" t="s">
        <v>150</v>
      </c>
      <c r="C512" s="7" t="s">
        <v>158</v>
      </c>
      <c r="D512" s="7" t="s">
        <v>78</v>
      </c>
      <c r="E512" s="6">
        <v>16862</v>
      </c>
    </row>
    <row r="513" spans="1:5" ht="31.5" outlineLevel="2">
      <c r="A513" s="8" t="s">
        <v>42</v>
      </c>
      <c r="B513" s="7" t="s">
        <v>150</v>
      </c>
      <c r="C513" s="7" t="s">
        <v>157</v>
      </c>
      <c r="D513" s="7"/>
      <c r="E513" s="6">
        <f>E514</f>
        <v>4815.8</v>
      </c>
    </row>
    <row r="514" spans="1:5" ht="31.5" outlineLevel="3">
      <c r="A514" s="8" t="s">
        <v>20</v>
      </c>
      <c r="B514" s="7" t="s">
        <v>150</v>
      </c>
      <c r="C514" s="7" t="s">
        <v>156</v>
      </c>
      <c r="D514" s="7"/>
      <c r="E514" s="6">
        <f>E515+E516</f>
        <v>4815.8</v>
      </c>
    </row>
    <row r="515" spans="1:5" ht="47.25" outlineLevel="5">
      <c r="A515" s="8" t="s">
        <v>19</v>
      </c>
      <c r="B515" s="7" t="s">
        <v>150</v>
      </c>
      <c r="C515" s="7" t="s">
        <v>156</v>
      </c>
      <c r="D515" s="7" t="s">
        <v>18</v>
      </c>
      <c r="E515" s="6">
        <f>3195.6+766.9</f>
        <v>3962.5</v>
      </c>
    </row>
    <row r="516" spans="1:5" ht="15.75" outlineLevel="5">
      <c r="A516" s="8" t="s">
        <v>15</v>
      </c>
      <c r="B516" s="7" t="s">
        <v>150</v>
      </c>
      <c r="C516" s="7" t="s">
        <v>156</v>
      </c>
      <c r="D516" s="7" t="s">
        <v>14</v>
      </c>
      <c r="E516" s="6">
        <f>803.3+50</f>
        <v>853.3</v>
      </c>
    </row>
    <row r="517" spans="1:5" ht="15.75" outlineLevel="1">
      <c r="A517" s="8" t="s">
        <v>155</v>
      </c>
      <c r="B517" s="7" t="s">
        <v>150</v>
      </c>
      <c r="C517" s="7" t="s">
        <v>154</v>
      </c>
      <c r="D517" s="7"/>
      <c r="E517" s="6">
        <f>E518</f>
        <v>730</v>
      </c>
    </row>
    <row r="518" spans="1:5" ht="15.75" outlineLevel="2">
      <c r="A518" s="8" t="s">
        <v>153</v>
      </c>
      <c r="B518" s="7" t="s">
        <v>150</v>
      </c>
      <c r="C518" s="7" t="s">
        <v>152</v>
      </c>
      <c r="D518" s="7"/>
      <c r="E518" s="6">
        <f>E519</f>
        <v>730</v>
      </c>
    </row>
    <row r="519" spans="1:5" ht="31.5" outlineLevel="4">
      <c r="A519" s="8" t="s">
        <v>151</v>
      </c>
      <c r="B519" s="7" t="s">
        <v>150</v>
      </c>
      <c r="C519" s="7" t="s">
        <v>149</v>
      </c>
      <c r="D519" s="7"/>
      <c r="E519" s="6">
        <f>E520</f>
        <v>730</v>
      </c>
    </row>
    <row r="520" spans="1:5" ht="31.5" outlineLevel="5">
      <c r="A520" s="8" t="s">
        <v>80</v>
      </c>
      <c r="B520" s="7" t="s">
        <v>150</v>
      </c>
      <c r="C520" s="7" t="s">
        <v>149</v>
      </c>
      <c r="D520" s="7" t="s">
        <v>78</v>
      </c>
      <c r="E520" s="6">
        <f>169.6+560.4</f>
        <v>730</v>
      </c>
    </row>
    <row r="521" spans="1:5" ht="31.5">
      <c r="A521" s="12" t="s">
        <v>148</v>
      </c>
      <c r="B521" s="11" t="s">
        <v>127</v>
      </c>
      <c r="C521" s="11"/>
      <c r="D521" s="11"/>
      <c r="E521" s="10">
        <f>E522+E567+E571</f>
        <v>2417978.3999999994</v>
      </c>
    </row>
    <row r="522" spans="1:5" ht="15.75" outlineLevel="1">
      <c r="A522" s="8" t="s">
        <v>124</v>
      </c>
      <c r="B522" s="7" t="s">
        <v>127</v>
      </c>
      <c r="C522" s="7" t="s">
        <v>123</v>
      </c>
      <c r="D522" s="7"/>
      <c r="E522" s="6">
        <f>E523+E541+E546+E549+E554</f>
        <v>2414728.3999999994</v>
      </c>
    </row>
    <row r="523" spans="1:5" ht="15.75" outlineLevel="2">
      <c r="A523" s="8" t="s">
        <v>147</v>
      </c>
      <c r="B523" s="7" t="s">
        <v>127</v>
      </c>
      <c r="C523" s="7" t="s">
        <v>146</v>
      </c>
      <c r="D523" s="7"/>
      <c r="E523" s="6">
        <f>E524+E527+E531+E533+E535+E539+E529+E537</f>
        <v>2288367.4</v>
      </c>
    </row>
    <row r="524" spans="1:5" ht="110.25" outlineLevel="4">
      <c r="A524" s="8" t="s">
        <v>145</v>
      </c>
      <c r="B524" s="7" t="s">
        <v>127</v>
      </c>
      <c r="C524" s="7" t="s">
        <v>142</v>
      </c>
      <c r="D524" s="7"/>
      <c r="E524" s="6">
        <f>E525+E526</f>
        <v>38395.5</v>
      </c>
    </row>
    <row r="525" spans="1:5" ht="15.75" outlineLevel="5">
      <c r="A525" s="8" t="s">
        <v>144</v>
      </c>
      <c r="B525" s="7" t="s">
        <v>127</v>
      </c>
      <c r="C525" s="7" t="s">
        <v>142</v>
      </c>
      <c r="D525" s="7" t="s">
        <v>143</v>
      </c>
      <c r="E525" s="6">
        <f>451.5-160</f>
        <v>291.5</v>
      </c>
    </row>
    <row r="526" spans="1:5" ht="31.5" outlineLevel="5">
      <c r="A526" s="8" t="s">
        <v>80</v>
      </c>
      <c r="B526" s="7" t="s">
        <v>127</v>
      </c>
      <c r="C526" s="7" t="s">
        <v>142</v>
      </c>
      <c r="D526" s="7" t="s">
        <v>78</v>
      </c>
      <c r="E526" s="6">
        <f>48360-10256</f>
        <v>38104</v>
      </c>
    </row>
    <row r="527" spans="1:5" ht="31.5" outlineLevel="3">
      <c r="A527" s="8" t="s">
        <v>40</v>
      </c>
      <c r="B527" s="7" t="s">
        <v>127</v>
      </c>
      <c r="C527" s="7" t="s">
        <v>141</v>
      </c>
      <c r="D527" s="7"/>
      <c r="E527" s="6">
        <f>E528</f>
        <v>253495.8</v>
      </c>
    </row>
    <row r="528" spans="1:5" ht="31.5" outlineLevel="5">
      <c r="A528" s="8" t="s">
        <v>80</v>
      </c>
      <c r="B528" s="7" t="s">
        <v>127</v>
      </c>
      <c r="C528" s="7" t="s">
        <v>141</v>
      </c>
      <c r="D528" s="7" t="s">
        <v>78</v>
      </c>
      <c r="E528" s="6">
        <v>253495.8</v>
      </c>
    </row>
    <row r="529" spans="1:5" ht="31.5" outlineLevel="3">
      <c r="A529" s="8" t="s">
        <v>40</v>
      </c>
      <c r="B529" s="7" t="s">
        <v>127</v>
      </c>
      <c r="C529" s="7" t="s">
        <v>140</v>
      </c>
      <c r="D529" s="7"/>
      <c r="E529" s="6">
        <f>E530</f>
        <v>11615.6</v>
      </c>
    </row>
    <row r="530" spans="1:5" ht="31.5" outlineLevel="5">
      <c r="A530" s="8" t="s">
        <v>80</v>
      </c>
      <c r="B530" s="7" t="s">
        <v>127</v>
      </c>
      <c r="C530" s="7" t="s">
        <v>140</v>
      </c>
      <c r="D530" s="7" t="s">
        <v>78</v>
      </c>
      <c r="E530" s="6">
        <v>11615.6</v>
      </c>
    </row>
    <row r="531" spans="1:5" ht="31.5" outlineLevel="3">
      <c r="A531" s="8" t="s">
        <v>95</v>
      </c>
      <c r="B531" s="7" t="s">
        <v>127</v>
      </c>
      <c r="C531" s="7" t="s">
        <v>139</v>
      </c>
      <c r="D531" s="7"/>
      <c r="E531" s="6">
        <f>E532</f>
        <v>36462.199999999997</v>
      </c>
    </row>
    <row r="532" spans="1:5" ht="31.5" outlineLevel="5">
      <c r="A532" s="8" t="s">
        <v>80</v>
      </c>
      <c r="B532" s="7" t="s">
        <v>127</v>
      </c>
      <c r="C532" s="7" t="s">
        <v>139</v>
      </c>
      <c r="D532" s="7" t="s">
        <v>78</v>
      </c>
      <c r="E532" s="6">
        <f>18670+16472.2+1320</f>
        <v>36462.199999999997</v>
      </c>
    </row>
    <row r="533" spans="1:5" ht="31.5" outlineLevel="3">
      <c r="A533" s="8" t="s">
        <v>114</v>
      </c>
      <c r="B533" s="7" t="s">
        <v>127</v>
      </c>
      <c r="C533" s="7" t="s">
        <v>138</v>
      </c>
      <c r="D533" s="7"/>
      <c r="E533" s="6">
        <f>E534</f>
        <v>2250</v>
      </c>
    </row>
    <row r="534" spans="1:5" ht="31.5" outlineLevel="5">
      <c r="A534" s="8" t="s">
        <v>80</v>
      </c>
      <c r="B534" s="7" t="s">
        <v>127</v>
      </c>
      <c r="C534" s="7" t="s">
        <v>138</v>
      </c>
      <c r="D534" s="7" t="s">
        <v>78</v>
      </c>
      <c r="E534" s="6">
        <f>1250+1000</f>
        <v>2250</v>
      </c>
    </row>
    <row r="535" spans="1:5" ht="47.25" outlineLevel="4">
      <c r="A535" s="8" t="s">
        <v>137</v>
      </c>
      <c r="B535" s="7" t="s">
        <v>127</v>
      </c>
      <c r="C535" s="7" t="s">
        <v>136</v>
      </c>
      <c r="D535" s="7"/>
      <c r="E535" s="6">
        <f>E536</f>
        <v>1214.0999999999999</v>
      </c>
    </row>
    <row r="536" spans="1:5" ht="31.5" outlineLevel="5">
      <c r="A536" s="8" t="s">
        <v>80</v>
      </c>
      <c r="B536" s="7" t="s">
        <v>127</v>
      </c>
      <c r="C536" s="7" t="s">
        <v>136</v>
      </c>
      <c r="D536" s="7" t="s">
        <v>78</v>
      </c>
      <c r="E536" s="6">
        <v>1214.0999999999999</v>
      </c>
    </row>
    <row r="537" spans="1:5" ht="126" outlineLevel="4">
      <c r="A537" s="8" t="s">
        <v>93</v>
      </c>
      <c r="B537" s="7" t="s">
        <v>127</v>
      </c>
      <c r="C537" s="7" t="s">
        <v>135</v>
      </c>
      <c r="D537" s="7"/>
      <c r="E537" s="6">
        <f>E538</f>
        <v>2167.5</v>
      </c>
    </row>
    <row r="538" spans="1:5" ht="31.5" outlineLevel="5">
      <c r="A538" s="8" t="s">
        <v>80</v>
      </c>
      <c r="B538" s="7" t="s">
        <v>127</v>
      </c>
      <c r="C538" s="7" t="s">
        <v>135</v>
      </c>
      <c r="D538" s="7" t="s">
        <v>78</v>
      </c>
      <c r="E538" s="6">
        <v>2167.5</v>
      </c>
    </row>
    <row r="539" spans="1:5" ht="63" outlineLevel="4">
      <c r="A539" s="8" t="s">
        <v>111</v>
      </c>
      <c r="B539" s="7" t="s">
        <v>127</v>
      </c>
      <c r="C539" s="7" t="s">
        <v>134</v>
      </c>
      <c r="D539" s="7"/>
      <c r="E539" s="6">
        <f>E540</f>
        <v>1942766.7</v>
      </c>
    </row>
    <row r="540" spans="1:5" ht="31.5" outlineLevel="5">
      <c r="A540" s="8" t="s">
        <v>80</v>
      </c>
      <c r="B540" s="7" t="s">
        <v>127</v>
      </c>
      <c r="C540" s="7" t="s">
        <v>134</v>
      </c>
      <c r="D540" s="7" t="s">
        <v>78</v>
      </c>
      <c r="E540" s="9">
        <v>1942766.7</v>
      </c>
    </row>
    <row r="541" spans="1:5" ht="15.75" outlineLevel="2">
      <c r="A541" s="8" t="s">
        <v>122</v>
      </c>
      <c r="B541" s="7" t="s">
        <v>127</v>
      </c>
      <c r="C541" s="7" t="s">
        <v>121</v>
      </c>
      <c r="D541" s="7"/>
      <c r="E541" s="6">
        <f>E542+E544</f>
        <v>6091.3</v>
      </c>
    </row>
    <row r="542" spans="1:5" ht="31.5" outlineLevel="4">
      <c r="A542" s="8" t="s">
        <v>119</v>
      </c>
      <c r="B542" s="7" t="s">
        <v>127</v>
      </c>
      <c r="C542" s="7" t="s">
        <v>118</v>
      </c>
      <c r="D542" s="7"/>
      <c r="E542" s="6">
        <f>E543</f>
        <v>1084</v>
      </c>
    </row>
    <row r="543" spans="1:5" ht="31.5" outlineLevel="5">
      <c r="A543" s="8" t="s">
        <v>80</v>
      </c>
      <c r="B543" s="7" t="s">
        <v>127</v>
      </c>
      <c r="C543" s="7" t="s">
        <v>118</v>
      </c>
      <c r="D543" s="7" t="s">
        <v>78</v>
      </c>
      <c r="E543" s="6">
        <v>1084</v>
      </c>
    </row>
    <row r="544" spans="1:5" ht="63" outlineLevel="4">
      <c r="A544" s="8" t="s">
        <v>111</v>
      </c>
      <c r="B544" s="7" t="s">
        <v>127</v>
      </c>
      <c r="C544" s="7" t="s">
        <v>110</v>
      </c>
      <c r="D544" s="7"/>
      <c r="E544" s="6">
        <f>E545</f>
        <v>5007.3</v>
      </c>
    </row>
    <row r="545" spans="1:5" ht="31.5" outlineLevel="5">
      <c r="A545" s="8" t="s">
        <v>80</v>
      </c>
      <c r="B545" s="7" t="s">
        <v>127</v>
      </c>
      <c r="C545" s="7" t="s">
        <v>110</v>
      </c>
      <c r="D545" s="7" t="s">
        <v>78</v>
      </c>
      <c r="E545" s="6">
        <v>5007.3</v>
      </c>
    </row>
    <row r="546" spans="1:5" ht="15.75" outlineLevel="2">
      <c r="A546" s="8" t="s">
        <v>109</v>
      </c>
      <c r="B546" s="7" t="s">
        <v>127</v>
      </c>
      <c r="C546" s="7" t="s">
        <v>108</v>
      </c>
      <c r="D546" s="7"/>
      <c r="E546" s="6">
        <f>E547</f>
        <v>14</v>
      </c>
    </row>
    <row r="547" spans="1:5" ht="31.5" outlineLevel="3">
      <c r="A547" s="8" t="s">
        <v>103</v>
      </c>
      <c r="B547" s="7" t="s">
        <v>127</v>
      </c>
      <c r="C547" s="7" t="s">
        <v>102</v>
      </c>
      <c r="D547" s="7"/>
      <c r="E547" s="6">
        <f>E548</f>
        <v>14</v>
      </c>
    </row>
    <row r="548" spans="1:5" ht="15.75" outlineLevel="5">
      <c r="A548" s="8" t="s">
        <v>15</v>
      </c>
      <c r="B548" s="7" t="s">
        <v>127</v>
      </c>
      <c r="C548" s="7" t="s">
        <v>102</v>
      </c>
      <c r="D548" s="7" t="s">
        <v>14</v>
      </c>
      <c r="E548" s="6">
        <v>14</v>
      </c>
    </row>
    <row r="549" spans="1:5" ht="15.75" outlineLevel="2">
      <c r="A549" s="8" t="s">
        <v>91</v>
      </c>
      <c r="B549" s="7" t="s">
        <v>127</v>
      </c>
      <c r="C549" s="7" t="s">
        <v>90</v>
      </c>
      <c r="D549" s="7"/>
      <c r="E549" s="6">
        <f>E550+E552</f>
        <v>66.400000000000006</v>
      </c>
    </row>
    <row r="550" spans="1:5" ht="31.5" outlineLevel="4">
      <c r="A550" s="8" t="s">
        <v>88</v>
      </c>
      <c r="B550" s="7" t="s">
        <v>127</v>
      </c>
      <c r="C550" s="7" t="s">
        <v>89</v>
      </c>
      <c r="D550" s="7"/>
      <c r="E550" s="6">
        <f>E551</f>
        <v>0.1</v>
      </c>
    </row>
    <row r="551" spans="1:5" ht="31.5" outlineLevel="5">
      <c r="A551" s="8" t="s">
        <v>80</v>
      </c>
      <c r="B551" s="7" t="s">
        <v>127</v>
      </c>
      <c r="C551" s="7" t="s">
        <v>89</v>
      </c>
      <c r="D551" s="7" t="s">
        <v>78</v>
      </c>
      <c r="E551" s="6">
        <v>0.1</v>
      </c>
    </row>
    <row r="552" spans="1:5" ht="31.5" outlineLevel="4">
      <c r="A552" s="8" t="s">
        <v>88</v>
      </c>
      <c r="B552" s="7" t="s">
        <v>127</v>
      </c>
      <c r="C552" s="7" t="s">
        <v>87</v>
      </c>
      <c r="D552" s="7"/>
      <c r="E552" s="6">
        <f>E553</f>
        <v>66.300000000000011</v>
      </c>
    </row>
    <row r="553" spans="1:5" ht="31.5" outlineLevel="5">
      <c r="A553" s="8" t="s">
        <v>80</v>
      </c>
      <c r="B553" s="7" t="s">
        <v>127</v>
      </c>
      <c r="C553" s="7" t="s">
        <v>87</v>
      </c>
      <c r="D553" s="7" t="s">
        <v>78</v>
      </c>
      <c r="E553" s="6">
        <f>66.4-0.1</f>
        <v>66.300000000000011</v>
      </c>
    </row>
    <row r="554" spans="1:5" ht="31.5" outlineLevel="2">
      <c r="A554" s="8" t="s">
        <v>42</v>
      </c>
      <c r="B554" s="7" t="s">
        <v>127</v>
      </c>
      <c r="C554" s="7" t="s">
        <v>84</v>
      </c>
      <c r="D554" s="7"/>
      <c r="E554" s="6">
        <f>E555+E557+E561+E565</f>
        <v>120189.3</v>
      </c>
    </row>
    <row r="555" spans="1:5" ht="31.5" outlineLevel="3">
      <c r="A555" s="8" t="s">
        <v>40</v>
      </c>
      <c r="B555" s="7" t="s">
        <v>127</v>
      </c>
      <c r="C555" s="7" t="s">
        <v>83</v>
      </c>
      <c r="D555" s="7"/>
      <c r="E555" s="6">
        <f>E556</f>
        <v>83215.5</v>
      </c>
    </row>
    <row r="556" spans="1:5" ht="31.5" outlineLevel="5">
      <c r="A556" s="8" t="s">
        <v>80</v>
      </c>
      <c r="B556" s="7" t="s">
        <v>127</v>
      </c>
      <c r="C556" s="7" t="s">
        <v>83</v>
      </c>
      <c r="D556" s="7" t="s">
        <v>78</v>
      </c>
      <c r="E556" s="6">
        <v>83215.5</v>
      </c>
    </row>
    <row r="557" spans="1:5" ht="31.5" outlineLevel="3">
      <c r="A557" s="8" t="s">
        <v>20</v>
      </c>
      <c r="B557" s="7" t="s">
        <v>127</v>
      </c>
      <c r="C557" s="7" t="s">
        <v>82</v>
      </c>
      <c r="D557" s="7"/>
      <c r="E557" s="6">
        <f>E558+E559+E560</f>
        <v>35913.5</v>
      </c>
    </row>
    <row r="558" spans="1:5" ht="47.25" outlineLevel="5">
      <c r="A558" s="8" t="s">
        <v>19</v>
      </c>
      <c r="B558" s="7" t="s">
        <v>127</v>
      </c>
      <c r="C558" s="7" t="s">
        <v>82</v>
      </c>
      <c r="D558" s="7" t="s">
        <v>18</v>
      </c>
      <c r="E558" s="6">
        <f>27240.8+1573.9</f>
        <v>28814.7</v>
      </c>
    </row>
    <row r="559" spans="1:5" ht="15.75" outlineLevel="5">
      <c r="A559" s="8" t="s">
        <v>15</v>
      </c>
      <c r="B559" s="7" t="s">
        <v>127</v>
      </c>
      <c r="C559" s="7" t="s">
        <v>82</v>
      </c>
      <c r="D559" s="7" t="s">
        <v>14</v>
      </c>
      <c r="E559" s="6">
        <v>7091.8</v>
      </c>
    </row>
    <row r="560" spans="1:5" ht="15.75" outlineLevel="5">
      <c r="A560" s="8" t="s">
        <v>5</v>
      </c>
      <c r="B560" s="7" t="s">
        <v>127</v>
      </c>
      <c r="C560" s="7" t="s">
        <v>82</v>
      </c>
      <c r="D560" s="7" t="s">
        <v>2</v>
      </c>
      <c r="E560" s="6">
        <v>7</v>
      </c>
    </row>
    <row r="561" spans="1:5" ht="31.5" outlineLevel="3">
      <c r="A561" s="8" t="s">
        <v>16</v>
      </c>
      <c r="B561" s="7" t="s">
        <v>127</v>
      </c>
      <c r="C561" s="7" t="s">
        <v>81</v>
      </c>
      <c r="D561" s="7"/>
      <c r="E561" s="6">
        <f>E562+E563+E564</f>
        <v>1058.0999999999999</v>
      </c>
    </row>
    <row r="562" spans="1:5" ht="15.75" outlineLevel="5">
      <c r="A562" s="8" t="s">
        <v>15</v>
      </c>
      <c r="B562" s="7" t="s">
        <v>127</v>
      </c>
      <c r="C562" s="7" t="s">
        <v>81</v>
      </c>
      <c r="D562" s="7" t="s">
        <v>14</v>
      </c>
      <c r="E562" s="6">
        <v>30</v>
      </c>
    </row>
    <row r="563" spans="1:5" ht="31.5" outlineLevel="5">
      <c r="A563" s="8" t="s">
        <v>80</v>
      </c>
      <c r="B563" s="7" t="s">
        <v>127</v>
      </c>
      <c r="C563" s="7" t="s">
        <v>81</v>
      </c>
      <c r="D563" s="7" t="s">
        <v>78</v>
      </c>
      <c r="E563" s="6">
        <v>1000</v>
      </c>
    </row>
    <row r="564" spans="1:5" ht="15.75" outlineLevel="5">
      <c r="A564" s="8" t="s">
        <v>5</v>
      </c>
      <c r="B564" s="7" t="s">
        <v>127</v>
      </c>
      <c r="C564" s="7" t="s">
        <v>81</v>
      </c>
      <c r="D564" s="7" t="s">
        <v>2</v>
      </c>
      <c r="E564" s="6">
        <v>28.1</v>
      </c>
    </row>
    <row r="565" spans="1:5" ht="126" outlineLevel="4">
      <c r="A565" s="8" t="s">
        <v>93</v>
      </c>
      <c r="B565" s="7" t="s">
        <v>127</v>
      </c>
      <c r="C565" s="7" t="s">
        <v>133</v>
      </c>
      <c r="D565" s="7"/>
      <c r="E565" s="6">
        <f>E566</f>
        <v>2.2000000000000002</v>
      </c>
    </row>
    <row r="566" spans="1:5" ht="31.5" outlineLevel="5">
      <c r="A566" s="8" t="s">
        <v>80</v>
      </c>
      <c r="B566" s="7" t="s">
        <v>127</v>
      </c>
      <c r="C566" s="7" t="s">
        <v>133</v>
      </c>
      <c r="D566" s="7" t="s">
        <v>78</v>
      </c>
      <c r="E566" s="6">
        <v>2.2000000000000002</v>
      </c>
    </row>
    <row r="567" spans="1:5" ht="15.75" outlineLevel="1">
      <c r="A567" s="8" t="s">
        <v>76</v>
      </c>
      <c r="B567" s="7" t="s">
        <v>127</v>
      </c>
      <c r="C567" s="7" t="s">
        <v>75</v>
      </c>
      <c r="D567" s="7"/>
      <c r="E567" s="6">
        <f>E568</f>
        <v>250</v>
      </c>
    </row>
    <row r="568" spans="1:5" ht="15.75" outlineLevel="2">
      <c r="A568" s="8" t="s">
        <v>74</v>
      </c>
      <c r="B568" s="7" t="s">
        <v>127</v>
      </c>
      <c r="C568" s="7" t="s">
        <v>73</v>
      </c>
      <c r="D568" s="7"/>
      <c r="E568" s="6">
        <f>E569</f>
        <v>250</v>
      </c>
    </row>
    <row r="569" spans="1:5" ht="31.5" outlineLevel="3">
      <c r="A569" s="8" t="s">
        <v>72</v>
      </c>
      <c r="B569" s="7" t="s">
        <v>127</v>
      </c>
      <c r="C569" s="7" t="s">
        <v>71</v>
      </c>
      <c r="D569" s="7"/>
      <c r="E569" s="6">
        <f>E570</f>
        <v>250</v>
      </c>
    </row>
    <row r="570" spans="1:5" ht="15.75" outlineLevel="5">
      <c r="A570" s="8" t="s">
        <v>15</v>
      </c>
      <c r="B570" s="7" t="s">
        <v>127</v>
      </c>
      <c r="C570" s="7" t="s">
        <v>71</v>
      </c>
      <c r="D570" s="7" t="s">
        <v>14</v>
      </c>
      <c r="E570" s="6">
        <v>250</v>
      </c>
    </row>
    <row r="571" spans="1:5" ht="15.75" outlineLevel="1">
      <c r="A571" s="8" t="s">
        <v>132</v>
      </c>
      <c r="B571" s="7" t="s">
        <v>127</v>
      </c>
      <c r="C571" s="7" t="s">
        <v>131</v>
      </c>
      <c r="D571" s="7"/>
      <c r="E571" s="6">
        <f>E572</f>
        <v>3000</v>
      </c>
    </row>
    <row r="572" spans="1:5" ht="15.75" outlineLevel="2">
      <c r="A572" s="8" t="s">
        <v>130</v>
      </c>
      <c r="B572" s="7" t="s">
        <v>127</v>
      </c>
      <c r="C572" s="7" t="s">
        <v>129</v>
      </c>
      <c r="D572" s="7"/>
      <c r="E572" s="6">
        <f>E573</f>
        <v>3000</v>
      </c>
    </row>
    <row r="573" spans="1:5" ht="31.5" outlineLevel="3">
      <c r="A573" s="8" t="s">
        <v>128</v>
      </c>
      <c r="B573" s="7" t="s">
        <v>127</v>
      </c>
      <c r="C573" s="7" t="s">
        <v>126</v>
      </c>
      <c r="D573" s="7"/>
      <c r="E573" s="6">
        <f>E574</f>
        <v>3000</v>
      </c>
    </row>
    <row r="574" spans="1:5" ht="15.75" outlineLevel="5">
      <c r="A574" s="8" t="s">
        <v>5</v>
      </c>
      <c r="B574" s="7" t="s">
        <v>127</v>
      </c>
      <c r="C574" s="7" t="s">
        <v>126</v>
      </c>
      <c r="D574" s="7" t="s">
        <v>2</v>
      </c>
      <c r="E574" s="6">
        <v>3000</v>
      </c>
    </row>
    <row r="575" spans="1:5" ht="31.5">
      <c r="A575" s="12" t="s">
        <v>125</v>
      </c>
      <c r="B575" s="11" t="s">
        <v>79</v>
      </c>
      <c r="C575" s="11"/>
      <c r="D575" s="11"/>
      <c r="E575" s="10">
        <f>E576+E631</f>
        <v>2592833.9</v>
      </c>
    </row>
    <row r="576" spans="1:5" ht="15.75" outlineLevel="1">
      <c r="A576" s="8" t="s">
        <v>124</v>
      </c>
      <c r="B576" s="7" t="s">
        <v>79</v>
      </c>
      <c r="C576" s="7" t="s">
        <v>123</v>
      </c>
      <c r="D576" s="7"/>
      <c r="E576" s="6">
        <f>E577+E594+E615+E622</f>
        <v>2591977.9</v>
      </c>
    </row>
    <row r="577" spans="1:5" ht="15.75" outlineLevel="2">
      <c r="A577" s="8" t="s">
        <v>122</v>
      </c>
      <c r="B577" s="7" t="s">
        <v>79</v>
      </c>
      <c r="C577" s="7" t="s">
        <v>121</v>
      </c>
      <c r="D577" s="7"/>
      <c r="E577" s="6">
        <f>E578+E580+E582+E588+E586+E590+E592+E584</f>
        <v>2239159</v>
      </c>
    </row>
    <row r="578" spans="1:5" ht="31.5" outlineLevel="4">
      <c r="A578" s="8" t="s">
        <v>119</v>
      </c>
      <c r="B578" s="7" t="s">
        <v>79</v>
      </c>
      <c r="C578" s="7" t="s">
        <v>120</v>
      </c>
      <c r="D578" s="7"/>
      <c r="E578" s="6">
        <f>E579</f>
        <v>8905.2000000000007</v>
      </c>
    </row>
    <row r="579" spans="1:5" ht="31.5" outlineLevel="5">
      <c r="A579" s="8" t="s">
        <v>80</v>
      </c>
      <c r="B579" s="7" t="s">
        <v>79</v>
      </c>
      <c r="C579" s="7" t="s">
        <v>120</v>
      </c>
      <c r="D579" s="7" t="s">
        <v>78</v>
      </c>
      <c r="E579" s="9">
        <v>8905.2000000000007</v>
      </c>
    </row>
    <row r="580" spans="1:5" ht="31.5" outlineLevel="4">
      <c r="A580" s="8" t="s">
        <v>119</v>
      </c>
      <c r="B580" s="7" t="s">
        <v>79</v>
      </c>
      <c r="C580" s="7" t="s">
        <v>118</v>
      </c>
      <c r="D580" s="7"/>
      <c r="E580" s="6">
        <f>E581</f>
        <v>137228.19999999998</v>
      </c>
    </row>
    <row r="581" spans="1:5" ht="31.5" outlineLevel="5">
      <c r="A581" s="8" t="s">
        <v>80</v>
      </c>
      <c r="B581" s="7" t="s">
        <v>79</v>
      </c>
      <c r="C581" s="7" t="s">
        <v>118</v>
      </c>
      <c r="D581" s="7" t="s">
        <v>78</v>
      </c>
      <c r="E581" s="9">
        <f>133793.4+3434.8</f>
        <v>137228.19999999998</v>
      </c>
    </row>
    <row r="582" spans="1:5" ht="31.5" outlineLevel="3">
      <c r="A582" s="8" t="s">
        <v>40</v>
      </c>
      <c r="B582" s="7" t="s">
        <v>79</v>
      </c>
      <c r="C582" s="7" t="s">
        <v>117</v>
      </c>
      <c r="D582" s="7"/>
      <c r="E582" s="6">
        <f>E583</f>
        <v>223872.7</v>
      </c>
    </row>
    <row r="583" spans="1:5" ht="31.5" outlineLevel="5">
      <c r="A583" s="8" t="s">
        <v>80</v>
      </c>
      <c r="B583" s="7" t="s">
        <v>79</v>
      </c>
      <c r="C583" s="7" t="s">
        <v>117</v>
      </c>
      <c r="D583" s="7" t="s">
        <v>78</v>
      </c>
      <c r="E583" s="6">
        <f>228372.7-4500</f>
        <v>223872.7</v>
      </c>
    </row>
    <row r="584" spans="1:5" ht="31.5" outlineLevel="3">
      <c r="A584" s="8" t="s">
        <v>40</v>
      </c>
      <c r="B584" s="7" t="s">
        <v>79</v>
      </c>
      <c r="C584" s="7" t="s">
        <v>116</v>
      </c>
      <c r="D584" s="7"/>
      <c r="E584" s="6">
        <f>E585</f>
        <v>8954</v>
      </c>
    </row>
    <row r="585" spans="1:5" ht="31.5" outlineLevel="5">
      <c r="A585" s="8" t="s">
        <v>80</v>
      </c>
      <c r="B585" s="7" t="s">
        <v>79</v>
      </c>
      <c r="C585" s="7" t="s">
        <v>116</v>
      </c>
      <c r="D585" s="7" t="s">
        <v>78</v>
      </c>
      <c r="E585" s="6">
        <v>8954</v>
      </c>
    </row>
    <row r="586" spans="1:5" ht="31.5" outlineLevel="3">
      <c r="A586" s="8" t="s">
        <v>95</v>
      </c>
      <c r="B586" s="7" t="s">
        <v>79</v>
      </c>
      <c r="C586" s="7" t="s">
        <v>115</v>
      </c>
      <c r="D586" s="7"/>
      <c r="E586" s="6">
        <f>E587</f>
        <v>87684.2</v>
      </c>
    </row>
    <row r="587" spans="1:5" ht="31.5" outlineLevel="5">
      <c r="A587" s="8" t="s">
        <v>80</v>
      </c>
      <c r="B587" s="7" t="s">
        <v>79</v>
      </c>
      <c r="C587" s="7" t="s">
        <v>115</v>
      </c>
      <c r="D587" s="7" t="s">
        <v>78</v>
      </c>
      <c r="E587" s="6">
        <f>43957.2+38053+5674</f>
        <v>87684.2</v>
      </c>
    </row>
    <row r="588" spans="1:5" ht="31.5" outlineLevel="3">
      <c r="A588" s="8" t="s">
        <v>114</v>
      </c>
      <c r="B588" s="7" t="s">
        <v>79</v>
      </c>
      <c r="C588" s="7" t="s">
        <v>113</v>
      </c>
      <c r="D588" s="7"/>
      <c r="E588" s="6">
        <f>E589</f>
        <v>1982.4</v>
      </c>
    </row>
    <row r="589" spans="1:5" ht="31.5" outlineLevel="5">
      <c r="A589" s="8" t="s">
        <v>80</v>
      </c>
      <c r="B589" s="7" t="s">
        <v>79</v>
      </c>
      <c r="C589" s="7" t="s">
        <v>113</v>
      </c>
      <c r="D589" s="7" t="s">
        <v>78</v>
      </c>
      <c r="E589" s="9">
        <f>1368.4+567+47</f>
        <v>1982.4</v>
      </c>
    </row>
    <row r="590" spans="1:5" ht="126" outlineLevel="4">
      <c r="A590" s="8" t="s">
        <v>93</v>
      </c>
      <c r="B590" s="7" t="s">
        <v>79</v>
      </c>
      <c r="C590" s="7" t="s">
        <v>112</v>
      </c>
      <c r="D590" s="7"/>
      <c r="E590" s="6">
        <f>E591</f>
        <v>2448.8000000000002</v>
      </c>
    </row>
    <row r="591" spans="1:5" ht="31.5" outlineLevel="5">
      <c r="A591" s="8" t="s">
        <v>80</v>
      </c>
      <c r="B591" s="7" t="s">
        <v>79</v>
      </c>
      <c r="C591" s="7" t="s">
        <v>112</v>
      </c>
      <c r="D591" s="7" t="s">
        <v>78</v>
      </c>
      <c r="E591" s="6">
        <v>2448.8000000000002</v>
      </c>
    </row>
    <row r="592" spans="1:5" ht="63" outlineLevel="4">
      <c r="A592" s="8" t="s">
        <v>111</v>
      </c>
      <c r="B592" s="7" t="s">
        <v>79</v>
      </c>
      <c r="C592" s="7" t="s">
        <v>110</v>
      </c>
      <c r="D592" s="7"/>
      <c r="E592" s="6">
        <f>E593</f>
        <v>1768083.5</v>
      </c>
    </row>
    <row r="593" spans="1:5" ht="31.5" outlineLevel="5">
      <c r="A593" s="8" t="s">
        <v>80</v>
      </c>
      <c r="B593" s="7" t="s">
        <v>79</v>
      </c>
      <c r="C593" s="7" t="s">
        <v>110</v>
      </c>
      <c r="D593" s="7" t="s">
        <v>78</v>
      </c>
      <c r="E593" s="6">
        <v>1768083.5</v>
      </c>
    </row>
    <row r="594" spans="1:5" ht="15.75" outlineLevel="2">
      <c r="A594" s="8" t="s">
        <v>109</v>
      </c>
      <c r="B594" s="7" t="s">
        <v>79</v>
      </c>
      <c r="C594" s="7" t="s">
        <v>108</v>
      </c>
      <c r="D594" s="7"/>
      <c r="E594" s="6">
        <f>E595+E597+E599+E601+E603+E609+E613+E605+E607+E611</f>
        <v>239720.9</v>
      </c>
    </row>
    <row r="595" spans="1:5" ht="63" outlineLevel="3">
      <c r="A595" s="8" t="s">
        <v>107</v>
      </c>
      <c r="B595" s="7" t="s">
        <v>79</v>
      </c>
      <c r="C595" s="7" t="s">
        <v>106</v>
      </c>
      <c r="D595" s="7"/>
      <c r="E595" s="6">
        <f>E596</f>
        <v>500</v>
      </c>
    </row>
    <row r="596" spans="1:5" ht="31.5" outlineLevel="5">
      <c r="A596" s="8" t="s">
        <v>80</v>
      </c>
      <c r="B596" s="7" t="s">
        <v>79</v>
      </c>
      <c r="C596" s="7" t="s">
        <v>106</v>
      </c>
      <c r="D596" s="7" t="s">
        <v>78</v>
      </c>
      <c r="E596" s="6">
        <v>500</v>
      </c>
    </row>
    <row r="597" spans="1:5" ht="31.5" outlineLevel="3">
      <c r="A597" s="8" t="s">
        <v>105</v>
      </c>
      <c r="B597" s="7" t="s">
        <v>79</v>
      </c>
      <c r="C597" s="7" t="s">
        <v>104</v>
      </c>
      <c r="D597" s="7"/>
      <c r="E597" s="6">
        <f>E598</f>
        <v>1062</v>
      </c>
    </row>
    <row r="598" spans="1:5" ht="31.5" outlineLevel="5">
      <c r="A598" s="8" t="s">
        <v>80</v>
      </c>
      <c r="B598" s="7" t="s">
        <v>79</v>
      </c>
      <c r="C598" s="7" t="s">
        <v>104</v>
      </c>
      <c r="D598" s="7" t="s">
        <v>78</v>
      </c>
      <c r="E598" s="6">
        <v>1062</v>
      </c>
    </row>
    <row r="599" spans="1:5" ht="31.5" outlineLevel="3">
      <c r="A599" s="8" t="s">
        <v>103</v>
      </c>
      <c r="B599" s="7" t="s">
        <v>79</v>
      </c>
      <c r="C599" s="7" t="s">
        <v>102</v>
      </c>
      <c r="D599" s="7"/>
      <c r="E599" s="6">
        <f>E600</f>
        <v>20</v>
      </c>
    </row>
    <row r="600" spans="1:5" ht="31.5" outlineLevel="5">
      <c r="A600" s="8" t="s">
        <v>80</v>
      </c>
      <c r="B600" s="7" t="s">
        <v>79</v>
      </c>
      <c r="C600" s="7" t="s">
        <v>102</v>
      </c>
      <c r="D600" s="7" t="s">
        <v>78</v>
      </c>
      <c r="E600" s="6">
        <v>20</v>
      </c>
    </row>
    <row r="601" spans="1:5" ht="31.5" outlineLevel="3">
      <c r="A601" s="8" t="s">
        <v>101</v>
      </c>
      <c r="B601" s="7" t="s">
        <v>79</v>
      </c>
      <c r="C601" s="7" t="s">
        <v>100</v>
      </c>
      <c r="D601" s="7"/>
      <c r="E601" s="6">
        <f>E602</f>
        <v>19317.5</v>
      </c>
    </row>
    <row r="602" spans="1:5" ht="31.5" outlineLevel="5">
      <c r="A602" s="8" t="s">
        <v>80</v>
      </c>
      <c r="B602" s="7" t="s">
        <v>79</v>
      </c>
      <c r="C602" s="7" t="s">
        <v>100</v>
      </c>
      <c r="D602" s="7" t="s">
        <v>78</v>
      </c>
      <c r="E602" s="6">
        <v>19317.5</v>
      </c>
    </row>
    <row r="603" spans="1:5" ht="31.5" outlineLevel="3">
      <c r="A603" s="8" t="s">
        <v>40</v>
      </c>
      <c r="B603" s="7" t="s">
        <v>79</v>
      </c>
      <c r="C603" s="7" t="s">
        <v>99</v>
      </c>
      <c r="D603" s="7"/>
      <c r="E603" s="6">
        <f>E604</f>
        <v>182674.5</v>
      </c>
    </row>
    <row r="604" spans="1:5" ht="31.5" outlineLevel="5">
      <c r="A604" s="8" t="s">
        <v>80</v>
      </c>
      <c r="B604" s="7" t="s">
        <v>79</v>
      </c>
      <c r="C604" s="7" t="s">
        <v>99</v>
      </c>
      <c r="D604" s="7" t="s">
        <v>78</v>
      </c>
      <c r="E604" s="6">
        <f>182304.5+370</f>
        <v>182674.5</v>
      </c>
    </row>
    <row r="605" spans="1:5" ht="31.5" outlineLevel="3">
      <c r="A605" s="8" t="s">
        <v>40</v>
      </c>
      <c r="B605" s="7" t="s">
        <v>79</v>
      </c>
      <c r="C605" s="7" t="s">
        <v>98</v>
      </c>
      <c r="D605" s="7"/>
      <c r="E605" s="6">
        <f>E606</f>
        <v>26842</v>
      </c>
    </row>
    <row r="606" spans="1:5" ht="31.5" outlineLevel="5">
      <c r="A606" s="8" t="s">
        <v>80</v>
      </c>
      <c r="B606" s="7" t="s">
        <v>79</v>
      </c>
      <c r="C606" s="7" t="s">
        <v>98</v>
      </c>
      <c r="D606" s="7" t="s">
        <v>78</v>
      </c>
      <c r="E606" s="6">
        <v>26842</v>
      </c>
    </row>
    <row r="607" spans="1:5" ht="31.5" outlineLevel="3">
      <c r="A607" s="8" t="s">
        <v>40</v>
      </c>
      <c r="B607" s="7" t="s">
        <v>79</v>
      </c>
      <c r="C607" s="7" t="s">
        <v>97</v>
      </c>
      <c r="D607" s="7"/>
      <c r="E607" s="6">
        <f>E608</f>
        <v>2071.6999999999998</v>
      </c>
    </row>
    <row r="608" spans="1:5" ht="31.5" outlineLevel="5">
      <c r="A608" s="8" t="s">
        <v>80</v>
      </c>
      <c r="B608" s="7" t="s">
        <v>79</v>
      </c>
      <c r="C608" s="7" t="s">
        <v>97</v>
      </c>
      <c r="D608" s="7" t="s">
        <v>78</v>
      </c>
      <c r="E608" s="6">
        <v>2071.6999999999998</v>
      </c>
    </row>
    <row r="609" spans="1:5" ht="31.5" outlineLevel="3">
      <c r="A609" s="8" t="s">
        <v>95</v>
      </c>
      <c r="B609" s="7" t="s">
        <v>79</v>
      </c>
      <c r="C609" s="7" t="s">
        <v>96</v>
      </c>
      <c r="D609" s="7"/>
      <c r="E609" s="6">
        <f>E610</f>
        <v>6406.4</v>
      </c>
    </row>
    <row r="610" spans="1:5" ht="31.5" outlineLevel="5">
      <c r="A610" s="8" t="s">
        <v>80</v>
      </c>
      <c r="B610" s="7" t="s">
        <v>79</v>
      </c>
      <c r="C610" s="7" t="s">
        <v>96</v>
      </c>
      <c r="D610" s="7" t="s">
        <v>78</v>
      </c>
      <c r="E610" s="6">
        <f>196.4+6210</f>
        <v>6406.4</v>
      </c>
    </row>
    <row r="611" spans="1:5" ht="31.5" outlineLevel="3">
      <c r="A611" s="8" t="s">
        <v>95</v>
      </c>
      <c r="B611" s="7" t="s">
        <v>79</v>
      </c>
      <c r="C611" s="7" t="s">
        <v>94</v>
      </c>
      <c r="D611" s="7"/>
      <c r="E611" s="6">
        <f>E612</f>
        <v>444.5</v>
      </c>
    </row>
    <row r="612" spans="1:5" ht="31.5" outlineLevel="5">
      <c r="A612" s="8" t="s">
        <v>80</v>
      </c>
      <c r="B612" s="7" t="s">
        <v>79</v>
      </c>
      <c r="C612" s="7" t="s">
        <v>94</v>
      </c>
      <c r="D612" s="7" t="s">
        <v>78</v>
      </c>
      <c r="E612" s="6">
        <v>444.5</v>
      </c>
    </row>
    <row r="613" spans="1:5" ht="126" outlineLevel="4">
      <c r="A613" s="8" t="s">
        <v>93</v>
      </c>
      <c r="B613" s="7" t="s">
        <v>79</v>
      </c>
      <c r="C613" s="7" t="s">
        <v>92</v>
      </c>
      <c r="D613" s="7"/>
      <c r="E613" s="6">
        <f>E614</f>
        <v>382.3</v>
      </c>
    </row>
    <row r="614" spans="1:5" ht="31.5" outlineLevel="5">
      <c r="A614" s="8" t="s">
        <v>80</v>
      </c>
      <c r="B614" s="7" t="s">
        <v>79</v>
      </c>
      <c r="C614" s="7" t="s">
        <v>92</v>
      </c>
      <c r="D614" s="7" t="s">
        <v>78</v>
      </c>
      <c r="E614" s="6">
        <v>382.3</v>
      </c>
    </row>
    <row r="615" spans="1:5" ht="15.75" outlineLevel="2">
      <c r="A615" s="8" t="s">
        <v>91</v>
      </c>
      <c r="B615" s="7" t="s">
        <v>79</v>
      </c>
      <c r="C615" s="7" t="s">
        <v>90</v>
      </c>
      <c r="D615" s="7"/>
      <c r="E615" s="6">
        <f>E618+E616+E620</f>
        <v>24772.3</v>
      </c>
    </row>
    <row r="616" spans="1:5" ht="31.5" outlineLevel="4">
      <c r="A616" s="8" t="s">
        <v>88</v>
      </c>
      <c r="B616" s="7" t="s">
        <v>79</v>
      </c>
      <c r="C616" s="7" t="s">
        <v>89</v>
      </c>
      <c r="D616" s="7"/>
      <c r="E616" s="6">
        <f>E617</f>
        <v>45.5</v>
      </c>
    </row>
    <row r="617" spans="1:5" ht="31.5" outlineLevel="5">
      <c r="A617" s="8" t="s">
        <v>80</v>
      </c>
      <c r="B617" s="7" t="s">
        <v>79</v>
      </c>
      <c r="C617" s="7" t="s">
        <v>89</v>
      </c>
      <c r="D617" s="7" t="s">
        <v>78</v>
      </c>
      <c r="E617" s="6">
        <v>45.5</v>
      </c>
    </row>
    <row r="618" spans="1:5" ht="31.5" outlineLevel="4">
      <c r="A618" s="8" t="s">
        <v>88</v>
      </c>
      <c r="B618" s="7" t="s">
        <v>79</v>
      </c>
      <c r="C618" s="7" t="s">
        <v>87</v>
      </c>
      <c r="D618" s="7"/>
      <c r="E618" s="6">
        <f>E619</f>
        <v>18726.8</v>
      </c>
    </row>
    <row r="619" spans="1:5" ht="31.5" outlineLevel="5">
      <c r="A619" s="8" t="s">
        <v>80</v>
      </c>
      <c r="B619" s="7" t="s">
        <v>79</v>
      </c>
      <c r="C619" s="7" t="s">
        <v>87</v>
      </c>
      <c r="D619" s="7" t="s">
        <v>78</v>
      </c>
      <c r="E619" s="6">
        <f>18601.2+125.6</f>
        <v>18726.8</v>
      </c>
    </row>
    <row r="620" spans="1:5" ht="47.25" outlineLevel="4">
      <c r="A620" s="8" t="s">
        <v>86</v>
      </c>
      <c r="B620" s="7" t="s">
        <v>79</v>
      </c>
      <c r="C620" s="7" t="s">
        <v>85</v>
      </c>
      <c r="D620" s="7"/>
      <c r="E620" s="6">
        <f>E621</f>
        <v>6000</v>
      </c>
    </row>
    <row r="621" spans="1:5" ht="31.5" outlineLevel="5">
      <c r="A621" s="8" t="s">
        <v>80</v>
      </c>
      <c r="B621" s="7" t="s">
        <v>79</v>
      </c>
      <c r="C621" s="7" t="s">
        <v>85</v>
      </c>
      <c r="D621" s="7" t="s">
        <v>78</v>
      </c>
      <c r="E621" s="6">
        <v>6000</v>
      </c>
    </row>
    <row r="622" spans="1:5" ht="31.5" outlineLevel="2">
      <c r="A622" s="8" t="s">
        <v>42</v>
      </c>
      <c r="B622" s="7" t="s">
        <v>79</v>
      </c>
      <c r="C622" s="7" t="s">
        <v>84</v>
      </c>
      <c r="D622" s="7"/>
      <c r="E622" s="6">
        <f>E623+E625+E629</f>
        <v>88325.7</v>
      </c>
    </row>
    <row r="623" spans="1:5" ht="31.5" outlineLevel="3">
      <c r="A623" s="8" t="s">
        <v>40</v>
      </c>
      <c r="B623" s="7" t="s">
        <v>79</v>
      </c>
      <c r="C623" s="7" t="s">
        <v>83</v>
      </c>
      <c r="D623" s="7"/>
      <c r="E623" s="6">
        <f>E624</f>
        <v>51434.5</v>
      </c>
    </row>
    <row r="624" spans="1:5" ht="31.5" outlineLevel="5">
      <c r="A624" s="8" t="s">
        <v>80</v>
      </c>
      <c r="B624" s="7" t="s">
        <v>79</v>
      </c>
      <c r="C624" s="7" t="s">
        <v>83</v>
      </c>
      <c r="D624" s="7" t="s">
        <v>78</v>
      </c>
      <c r="E624" s="6">
        <f>51934.5-500</f>
        <v>51434.5</v>
      </c>
    </row>
    <row r="625" spans="1:5" ht="31.5" outlineLevel="3">
      <c r="A625" s="8" t="s">
        <v>20</v>
      </c>
      <c r="B625" s="7" t="s">
        <v>79</v>
      </c>
      <c r="C625" s="7" t="s">
        <v>82</v>
      </c>
      <c r="D625" s="7"/>
      <c r="E625" s="6">
        <f>E626+E627+E628</f>
        <v>36735.199999999997</v>
      </c>
    </row>
    <row r="626" spans="1:5" ht="47.25" outlineLevel="5">
      <c r="A626" s="8" t="s">
        <v>19</v>
      </c>
      <c r="B626" s="7" t="s">
        <v>79</v>
      </c>
      <c r="C626" s="7" t="s">
        <v>82</v>
      </c>
      <c r="D626" s="7" t="s">
        <v>18</v>
      </c>
      <c r="E626" s="6">
        <f>32993.3+1720.2</f>
        <v>34713.5</v>
      </c>
    </row>
    <row r="627" spans="1:5" ht="15.75" outlineLevel="5">
      <c r="A627" s="8" t="s">
        <v>15</v>
      </c>
      <c r="B627" s="7" t="s">
        <v>79</v>
      </c>
      <c r="C627" s="7" t="s">
        <v>82</v>
      </c>
      <c r="D627" s="7" t="s">
        <v>14</v>
      </c>
      <c r="E627" s="6">
        <f>1953.2+49.5</f>
        <v>2002.7</v>
      </c>
    </row>
    <row r="628" spans="1:5" ht="15.75" outlineLevel="5">
      <c r="A628" s="8" t="s">
        <v>5</v>
      </c>
      <c r="B628" s="7" t="s">
        <v>79</v>
      </c>
      <c r="C628" s="7" t="s">
        <v>82</v>
      </c>
      <c r="D628" s="7" t="s">
        <v>2</v>
      </c>
      <c r="E628" s="6">
        <v>19</v>
      </c>
    </row>
    <row r="629" spans="1:5" ht="31.5" outlineLevel="3">
      <c r="A629" s="8" t="s">
        <v>16</v>
      </c>
      <c r="B629" s="7" t="s">
        <v>79</v>
      </c>
      <c r="C629" s="7" t="s">
        <v>81</v>
      </c>
      <c r="D629" s="7"/>
      <c r="E629" s="6">
        <f>E630</f>
        <v>156</v>
      </c>
    </row>
    <row r="630" spans="1:5" ht="15.75" outlineLevel="5">
      <c r="A630" s="8" t="s">
        <v>15</v>
      </c>
      <c r="B630" s="7" t="s">
        <v>79</v>
      </c>
      <c r="C630" s="7" t="s">
        <v>81</v>
      </c>
      <c r="D630" s="7" t="s">
        <v>14</v>
      </c>
      <c r="E630" s="6">
        <f>150+6</f>
        <v>156</v>
      </c>
    </row>
    <row r="631" spans="1:5" ht="15.75" outlineLevel="1">
      <c r="A631" s="8" t="s">
        <v>76</v>
      </c>
      <c r="B631" s="7" t="s">
        <v>79</v>
      </c>
      <c r="C631" s="7" t="s">
        <v>75</v>
      </c>
      <c r="D631" s="7"/>
      <c r="E631" s="6">
        <f>E632</f>
        <v>856</v>
      </c>
    </row>
    <row r="632" spans="1:5" ht="15.75" outlineLevel="2">
      <c r="A632" s="8" t="s">
        <v>74</v>
      </c>
      <c r="B632" s="7" t="s">
        <v>79</v>
      </c>
      <c r="C632" s="7" t="s">
        <v>73</v>
      </c>
      <c r="D632" s="7"/>
      <c r="E632" s="6">
        <f>E633</f>
        <v>856</v>
      </c>
    </row>
    <row r="633" spans="1:5" ht="31.5" outlineLevel="3">
      <c r="A633" s="8" t="s">
        <v>72</v>
      </c>
      <c r="B633" s="7" t="s">
        <v>79</v>
      </c>
      <c r="C633" s="7" t="s">
        <v>71</v>
      </c>
      <c r="D633" s="7"/>
      <c r="E633" s="6">
        <f>E634</f>
        <v>856</v>
      </c>
    </row>
    <row r="634" spans="1:5" ht="31.5" outlineLevel="5">
      <c r="A634" s="8" t="s">
        <v>80</v>
      </c>
      <c r="B634" s="7" t="s">
        <v>79</v>
      </c>
      <c r="C634" s="7" t="s">
        <v>71</v>
      </c>
      <c r="D634" s="7" t="s">
        <v>78</v>
      </c>
      <c r="E634" s="6">
        <v>856</v>
      </c>
    </row>
    <row r="635" spans="1:5" ht="31.5">
      <c r="A635" s="12" t="s">
        <v>77</v>
      </c>
      <c r="B635" s="11" t="s">
        <v>37</v>
      </c>
      <c r="C635" s="11"/>
      <c r="D635" s="11"/>
      <c r="E635" s="10">
        <f>E636+E640</f>
        <v>79451.5</v>
      </c>
    </row>
    <row r="636" spans="1:5" ht="15.75" outlineLevel="1">
      <c r="A636" s="8" t="s">
        <v>76</v>
      </c>
      <c r="B636" s="7" t="s">
        <v>37</v>
      </c>
      <c r="C636" s="7" t="s">
        <v>75</v>
      </c>
      <c r="D636" s="7"/>
      <c r="E636" s="6">
        <f>E637</f>
        <v>25.5</v>
      </c>
    </row>
    <row r="637" spans="1:5" ht="15.75" outlineLevel="2">
      <c r="A637" s="8" t="s">
        <v>74</v>
      </c>
      <c r="B637" s="7" t="s">
        <v>37</v>
      </c>
      <c r="C637" s="7" t="s">
        <v>73</v>
      </c>
      <c r="D637" s="7"/>
      <c r="E637" s="6">
        <f>E638</f>
        <v>25.5</v>
      </c>
    </row>
    <row r="638" spans="1:5" ht="31.5" outlineLevel="3">
      <c r="A638" s="8" t="s">
        <v>72</v>
      </c>
      <c r="B638" s="7" t="s">
        <v>37</v>
      </c>
      <c r="C638" s="7" t="s">
        <v>71</v>
      </c>
      <c r="D638" s="7"/>
      <c r="E638" s="6">
        <f>E639</f>
        <v>25.5</v>
      </c>
    </row>
    <row r="639" spans="1:5" ht="15.75" outlineLevel="5">
      <c r="A639" s="8" t="s">
        <v>15</v>
      </c>
      <c r="B639" s="7" t="s">
        <v>37</v>
      </c>
      <c r="C639" s="7" t="s">
        <v>71</v>
      </c>
      <c r="D639" s="7" t="s">
        <v>14</v>
      </c>
      <c r="E639" s="6">
        <v>25.5</v>
      </c>
    </row>
    <row r="640" spans="1:5" ht="15.75" outlineLevel="1">
      <c r="A640" s="8" t="s">
        <v>70</v>
      </c>
      <c r="B640" s="7" t="s">
        <v>37</v>
      </c>
      <c r="C640" s="7" t="s">
        <v>69</v>
      </c>
      <c r="D640" s="7"/>
      <c r="E640" s="6">
        <f>E641+E648+E657+E662</f>
        <v>79426</v>
      </c>
    </row>
    <row r="641" spans="1:5" ht="31.5" outlineLevel="2">
      <c r="A641" s="8" t="s">
        <v>68</v>
      </c>
      <c r="B641" s="7" t="s">
        <v>37</v>
      </c>
      <c r="C641" s="7" t="s">
        <v>67</v>
      </c>
      <c r="D641" s="7"/>
      <c r="E641" s="6">
        <f>E642+E644+E646</f>
        <v>5618.1</v>
      </c>
    </row>
    <row r="642" spans="1:5" ht="47.25" outlineLevel="3">
      <c r="A642" s="8" t="s">
        <v>66</v>
      </c>
      <c r="B642" s="7" t="s">
        <v>37</v>
      </c>
      <c r="C642" s="7" t="s">
        <v>65</v>
      </c>
      <c r="D642" s="7"/>
      <c r="E642" s="6">
        <f>E643</f>
        <v>1036.1999999999998</v>
      </c>
    </row>
    <row r="643" spans="1:5" ht="15.75" outlineLevel="5">
      <c r="A643" s="8" t="s">
        <v>15</v>
      </c>
      <c r="B643" s="7" t="s">
        <v>37</v>
      </c>
      <c r="C643" s="7" t="s">
        <v>65</v>
      </c>
      <c r="D643" s="7" t="s">
        <v>14</v>
      </c>
      <c r="E643" s="6">
        <f>1272.6-236.4</f>
        <v>1036.1999999999998</v>
      </c>
    </row>
    <row r="644" spans="1:5" ht="47.25" outlineLevel="3">
      <c r="A644" s="8" t="s">
        <v>64</v>
      </c>
      <c r="B644" s="7" t="s">
        <v>37</v>
      </c>
      <c r="C644" s="7" t="s">
        <v>63</v>
      </c>
      <c r="D644" s="7"/>
      <c r="E644" s="6">
        <f>E645</f>
        <v>552.5</v>
      </c>
    </row>
    <row r="645" spans="1:5" ht="15.75" outlineLevel="5">
      <c r="A645" s="8" t="s">
        <v>15</v>
      </c>
      <c r="B645" s="7" t="s">
        <v>37</v>
      </c>
      <c r="C645" s="7" t="s">
        <v>63</v>
      </c>
      <c r="D645" s="7" t="s">
        <v>14</v>
      </c>
      <c r="E645" s="6">
        <f>154.5+398</f>
        <v>552.5</v>
      </c>
    </row>
    <row r="646" spans="1:5" ht="63" outlineLevel="3">
      <c r="A646" s="8" t="s">
        <v>62</v>
      </c>
      <c r="B646" s="7" t="s">
        <v>37</v>
      </c>
      <c r="C646" s="7" t="s">
        <v>61</v>
      </c>
      <c r="D646" s="7"/>
      <c r="E646" s="6">
        <f>E647</f>
        <v>4029.4</v>
      </c>
    </row>
    <row r="647" spans="1:5" ht="15.75" outlineLevel="5">
      <c r="A647" s="8" t="s">
        <v>15</v>
      </c>
      <c r="B647" s="7" t="s">
        <v>37</v>
      </c>
      <c r="C647" s="7" t="s">
        <v>61</v>
      </c>
      <c r="D647" s="7" t="s">
        <v>14</v>
      </c>
      <c r="E647" s="6">
        <f>4203.8-174.4</f>
        <v>4029.4</v>
      </c>
    </row>
    <row r="648" spans="1:5" ht="15.75" outlineLevel="2">
      <c r="A648" s="8" t="s">
        <v>60</v>
      </c>
      <c r="B648" s="7" t="s">
        <v>37</v>
      </c>
      <c r="C648" s="7" t="s">
        <v>59</v>
      </c>
      <c r="D648" s="7"/>
      <c r="E648" s="6">
        <f>E649+E651+E653+E655</f>
        <v>18085.900000000001</v>
      </c>
    </row>
    <row r="649" spans="1:5" ht="47.25" outlineLevel="3">
      <c r="A649" s="8" t="s">
        <v>58</v>
      </c>
      <c r="B649" s="7" t="s">
        <v>37</v>
      </c>
      <c r="C649" s="7" t="s">
        <v>57</v>
      </c>
      <c r="D649" s="7"/>
      <c r="E649" s="6">
        <f>E650</f>
        <v>8206.3000000000011</v>
      </c>
    </row>
    <row r="650" spans="1:5" ht="15.75" outlineLevel="5">
      <c r="A650" s="8" t="s">
        <v>15</v>
      </c>
      <c r="B650" s="7" t="s">
        <v>37</v>
      </c>
      <c r="C650" s="7" t="s">
        <v>57</v>
      </c>
      <c r="D650" s="7" t="s">
        <v>14</v>
      </c>
      <c r="E650" s="9">
        <f>8292.1-78-7.8</f>
        <v>8206.3000000000011</v>
      </c>
    </row>
    <row r="651" spans="1:5" ht="31.5" outlineLevel="3">
      <c r="A651" s="8" t="s">
        <v>56</v>
      </c>
      <c r="B651" s="7" t="s">
        <v>37</v>
      </c>
      <c r="C651" s="7" t="s">
        <v>54</v>
      </c>
      <c r="D651" s="7"/>
      <c r="E651" s="6">
        <f>E652</f>
        <v>7240.0999999999995</v>
      </c>
    </row>
    <row r="652" spans="1:5" ht="15.75" outlineLevel="5">
      <c r="A652" s="8" t="s">
        <v>55</v>
      </c>
      <c r="B652" s="7" t="s">
        <v>37</v>
      </c>
      <c r="C652" s="7" t="s">
        <v>54</v>
      </c>
      <c r="D652" s="7" t="s">
        <v>53</v>
      </c>
      <c r="E652" s="6">
        <f>7285.2-45.1</f>
        <v>7240.0999999999995</v>
      </c>
    </row>
    <row r="653" spans="1:5" ht="31.5" outlineLevel="3">
      <c r="A653" s="8" t="s">
        <v>52</v>
      </c>
      <c r="B653" s="7" t="s">
        <v>37</v>
      </c>
      <c r="C653" s="7" t="s">
        <v>51</v>
      </c>
      <c r="D653" s="7"/>
      <c r="E653" s="6">
        <f>E654</f>
        <v>2354.6999999999998</v>
      </c>
    </row>
    <row r="654" spans="1:5" ht="15.75" outlineLevel="5">
      <c r="A654" s="8" t="s">
        <v>15</v>
      </c>
      <c r="B654" s="7" t="s">
        <v>37</v>
      </c>
      <c r="C654" s="7" t="s">
        <v>51</v>
      </c>
      <c r="D654" s="7" t="s">
        <v>14</v>
      </c>
      <c r="E654" s="6">
        <f>2490.1-544+408.6</f>
        <v>2354.6999999999998</v>
      </c>
    </row>
    <row r="655" spans="1:5" ht="31.5" outlineLevel="3">
      <c r="A655" s="8" t="s">
        <v>50</v>
      </c>
      <c r="B655" s="7" t="s">
        <v>37</v>
      </c>
      <c r="C655" s="7" t="s">
        <v>49</v>
      </c>
      <c r="D655" s="7"/>
      <c r="E655" s="6">
        <f>E656</f>
        <v>284.8</v>
      </c>
    </row>
    <row r="656" spans="1:5" ht="15.75" outlineLevel="5">
      <c r="A656" s="8" t="s">
        <v>15</v>
      </c>
      <c r="B656" s="7" t="s">
        <v>37</v>
      </c>
      <c r="C656" s="7" t="s">
        <v>49</v>
      </c>
      <c r="D656" s="7" t="s">
        <v>14</v>
      </c>
      <c r="E656" s="6">
        <f>418.1-133.3</f>
        <v>284.8</v>
      </c>
    </row>
    <row r="657" spans="1:5" ht="15.75" outlineLevel="2">
      <c r="A657" s="8" t="s">
        <v>48</v>
      </c>
      <c r="B657" s="7" t="s">
        <v>37</v>
      </c>
      <c r="C657" s="7" t="s">
        <v>47</v>
      </c>
      <c r="D657" s="7"/>
      <c r="E657" s="6">
        <f>E658+E660</f>
        <v>152.30000000000001</v>
      </c>
    </row>
    <row r="658" spans="1:5" ht="31.5" outlineLevel="3">
      <c r="A658" s="8" t="s">
        <v>46</v>
      </c>
      <c r="B658" s="7" t="s">
        <v>37</v>
      </c>
      <c r="C658" s="7" t="s">
        <v>45</v>
      </c>
      <c r="D658" s="7"/>
      <c r="E658" s="6">
        <f>E659</f>
        <v>52</v>
      </c>
    </row>
    <row r="659" spans="1:5" ht="15.75" outlineLevel="5">
      <c r="A659" s="8" t="s">
        <v>15</v>
      </c>
      <c r="B659" s="7" t="s">
        <v>37</v>
      </c>
      <c r="C659" s="7" t="s">
        <v>45</v>
      </c>
      <c r="D659" s="7" t="s">
        <v>14</v>
      </c>
      <c r="E659" s="6">
        <v>52</v>
      </c>
    </row>
    <row r="660" spans="1:5" ht="31.5" outlineLevel="3">
      <c r="A660" s="8" t="s">
        <v>44</v>
      </c>
      <c r="B660" s="7" t="s">
        <v>37</v>
      </c>
      <c r="C660" s="7" t="s">
        <v>43</v>
      </c>
      <c r="D660" s="7"/>
      <c r="E660" s="6">
        <f>E661</f>
        <v>100.30000000000001</v>
      </c>
    </row>
    <row r="661" spans="1:5" ht="15.75" outlineLevel="5">
      <c r="A661" s="8" t="s">
        <v>15</v>
      </c>
      <c r="B661" s="7" t="s">
        <v>37</v>
      </c>
      <c r="C661" s="7" t="s">
        <v>43</v>
      </c>
      <c r="D661" s="7" t="s">
        <v>14</v>
      </c>
      <c r="E661" s="9">
        <f>226.3-126</f>
        <v>100.30000000000001</v>
      </c>
    </row>
    <row r="662" spans="1:5" ht="31.5" outlineLevel="2">
      <c r="A662" s="8" t="s">
        <v>42</v>
      </c>
      <c r="B662" s="7" t="s">
        <v>37</v>
      </c>
      <c r="C662" s="7" t="s">
        <v>41</v>
      </c>
      <c r="D662" s="7"/>
      <c r="E662" s="6">
        <f>E663+E667+E670</f>
        <v>55569.7</v>
      </c>
    </row>
    <row r="663" spans="1:5" ht="31.5" outlineLevel="3">
      <c r="A663" s="8" t="s">
        <v>40</v>
      </c>
      <c r="B663" s="7" t="s">
        <v>37</v>
      </c>
      <c r="C663" s="7" t="s">
        <v>39</v>
      </c>
      <c r="D663" s="7"/>
      <c r="E663" s="6">
        <f>E664+E665+E666</f>
        <v>26669.1</v>
      </c>
    </row>
    <row r="664" spans="1:5" ht="47.25" outlineLevel="5">
      <c r="A664" s="8" t="s">
        <v>19</v>
      </c>
      <c r="B664" s="7" t="s">
        <v>37</v>
      </c>
      <c r="C664" s="7" t="s">
        <v>39</v>
      </c>
      <c r="D664" s="7" t="s">
        <v>18</v>
      </c>
      <c r="E664" s="6">
        <v>24379.8</v>
      </c>
    </row>
    <row r="665" spans="1:5" ht="15.75" outlineLevel="5">
      <c r="A665" s="8" t="s">
        <v>15</v>
      </c>
      <c r="B665" s="7" t="s">
        <v>37</v>
      </c>
      <c r="C665" s="7" t="s">
        <v>39</v>
      </c>
      <c r="D665" s="7" t="s">
        <v>14</v>
      </c>
      <c r="E665" s="6">
        <v>2164.8000000000002</v>
      </c>
    </row>
    <row r="666" spans="1:5" ht="15.75" outlineLevel="5">
      <c r="A666" s="8" t="s">
        <v>5</v>
      </c>
      <c r="B666" s="7" t="s">
        <v>37</v>
      </c>
      <c r="C666" s="7" t="s">
        <v>39</v>
      </c>
      <c r="D666" s="7" t="s">
        <v>2</v>
      </c>
      <c r="E666" s="6">
        <v>124.5</v>
      </c>
    </row>
    <row r="667" spans="1:5" ht="31.5" outlineLevel="3">
      <c r="A667" s="8" t="s">
        <v>20</v>
      </c>
      <c r="B667" s="7" t="s">
        <v>37</v>
      </c>
      <c r="C667" s="7" t="s">
        <v>38</v>
      </c>
      <c r="D667" s="7"/>
      <c r="E667" s="6">
        <f>E668+E669</f>
        <v>27873.399999999998</v>
      </c>
    </row>
    <row r="668" spans="1:5" ht="47.25" outlineLevel="5">
      <c r="A668" s="8" t="s">
        <v>19</v>
      </c>
      <c r="B668" s="7" t="s">
        <v>37</v>
      </c>
      <c r="C668" s="7" t="s">
        <v>38</v>
      </c>
      <c r="D668" s="7" t="s">
        <v>18</v>
      </c>
      <c r="E668" s="6">
        <f>22006.1+770.5</f>
        <v>22776.6</v>
      </c>
    </row>
    <row r="669" spans="1:5" ht="15.75" outlineLevel="5">
      <c r="A669" s="8" t="s">
        <v>15</v>
      </c>
      <c r="B669" s="7" t="s">
        <v>37</v>
      </c>
      <c r="C669" s="7" t="s">
        <v>38</v>
      </c>
      <c r="D669" s="7" t="s">
        <v>14</v>
      </c>
      <c r="E669" s="6">
        <f>4558.4+622-83.6</f>
        <v>5096.7999999999993</v>
      </c>
    </row>
    <row r="670" spans="1:5" ht="31.5" outlineLevel="3">
      <c r="A670" s="8" t="s">
        <v>16</v>
      </c>
      <c r="B670" s="7" t="s">
        <v>37</v>
      </c>
      <c r="C670" s="7" t="s">
        <v>36</v>
      </c>
      <c r="D670" s="7"/>
      <c r="E670" s="6">
        <f>E671+E672</f>
        <v>1027.2</v>
      </c>
    </row>
    <row r="671" spans="1:5" ht="15.75" outlineLevel="5">
      <c r="A671" s="8" t="s">
        <v>15</v>
      </c>
      <c r="B671" s="7" t="s">
        <v>37</v>
      </c>
      <c r="C671" s="7" t="s">
        <v>36</v>
      </c>
      <c r="D671" s="7" t="s">
        <v>14</v>
      </c>
      <c r="E671" s="6">
        <v>7.3</v>
      </c>
    </row>
    <row r="672" spans="1:5" ht="15.75" outlineLevel="5">
      <c r="A672" s="8" t="s">
        <v>5</v>
      </c>
      <c r="B672" s="7" t="s">
        <v>37</v>
      </c>
      <c r="C672" s="7" t="s">
        <v>36</v>
      </c>
      <c r="D672" s="7" t="s">
        <v>2</v>
      </c>
      <c r="E672" s="6">
        <v>1019.9</v>
      </c>
    </row>
    <row r="673" spans="1:5" ht="31.5">
      <c r="A673" s="12" t="s">
        <v>35</v>
      </c>
      <c r="B673" s="11" t="s">
        <v>4</v>
      </c>
      <c r="C673" s="11"/>
      <c r="D673" s="11"/>
      <c r="E673" s="10">
        <f>E674+E688</f>
        <v>305295</v>
      </c>
    </row>
    <row r="674" spans="1:5" ht="15.75" outlineLevel="1">
      <c r="A674" s="8" t="s">
        <v>34</v>
      </c>
      <c r="B674" s="7" t="s">
        <v>4</v>
      </c>
      <c r="C674" s="7" t="s">
        <v>33</v>
      </c>
      <c r="D674" s="7"/>
      <c r="E674" s="6">
        <f>E675+E681+E678</f>
        <v>120904.4</v>
      </c>
    </row>
    <row r="675" spans="1:5" ht="15.75" outlineLevel="2">
      <c r="A675" s="8" t="s">
        <v>32</v>
      </c>
      <c r="B675" s="7" t="s">
        <v>4</v>
      </c>
      <c r="C675" s="7" t="s">
        <v>31</v>
      </c>
      <c r="D675" s="7"/>
      <c r="E675" s="6">
        <f>E676</f>
        <v>700</v>
      </c>
    </row>
    <row r="676" spans="1:5" ht="47.25" outlineLevel="3">
      <c r="A676" s="8" t="s">
        <v>30</v>
      </c>
      <c r="B676" s="7" t="s">
        <v>4</v>
      </c>
      <c r="C676" s="7" t="s">
        <v>29</v>
      </c>
      <c r="D676" s="7"/>
      <c r="E676" s="6">
        <f>E677</f>
        <v>700</v>
      </c>
    </row>
    <row r="677" spans="1:5" ht="15.75" outlineLevel="5">
      <c r="A677" s="8" t="s">
        <v>15</v>
      </c>
      <c r="B677" s="7" t="s">
        <v>4</v>
      </c>
      <c r="C677" s="7" t="s">
        <v>29</v>
      </c>
      <c r="D677" s="7" t="s">
        <v>14</v>
      </c>
      <c r="E677" s="6">
        <v>700</v>
      </c>
    </row>
    <row r="678" spans="1:5" ht="15.75" outlineLevel="2">
      <c r="A678" s="8" t="s">
        <v>28</v>
      </c>
      <c r="B678" s="7" t="s">
        <v>4</v>
      </c>
      <c r="C678" s="7" t="s">
        <v>27</v>
      </c>
      <c r="D678" s="7"/>
      <c r="E678" s="6">
        <f>E679</f>
        <v>72061</v>
      </c>
    </row>
    <row r="679" spans="1:5" ht="31.5" outlineLevel="3">
      <c r="A679" s="8" t="s">
        <v>26</v>
      </c>
      <c r="B679" s="7" t="s">
        <v>4</v>
      </c>
      <c r="C679" s="7" t="s">
        <v>24</v>
      </c>
      <c r="D679" s="7"/>
      <c r="E679" s="6">
        <f>E680</f>
        <v>72061</v>
      </c>
    </row>
    <row r="680" spans="1:5" ht="15.75" outlineLevel="5">
      <c r="A680" s="8" t="s">
        <v>25</v>
      </c>
      <c r="B680" s="7" t="s">
        <v>4</v>
      </c>
      <c r="C680" s="7" t="s">
        <v>24</v>
      </c>
      <c r="D680" s="7" t="s">
        <v>23</v>
      </c>
      <c r="E680" s="6">
        <v>72061</v>
      </c>
    </row>
    <row r="681" spans="1:5" ht="15.75" outlineLevel="2">
      <c r="A681" s="8" t="s">
        <v>22</v>
      </c>
      <c r="B681" s="7" t="s">
        <v>4</v>
      </c>
      <c r="C681" s="7" t="s">
        <v>21</v>
      </c>
      <c r="D681" s="7"/>
      <c r="E681" s="6">
        <f>E682+E685</f>
        <v>48143.4</v>
      </c>
    </row>
    <row r="682" spans="1:5" ht="31.5" outlineLevel="3">
      <c r="A682" s="8" t="s">
        <v>20</v>
      </c>
      <c r="B682" s="7" t="s">
        <v>4</v>
      </c>
      <c r="C682" s="7" t="s">
        <v>17</v>
      </c>
      <c r="D682" s="7"/>
      <c r="E682" s="6">
        <f>E683+E684</f>
        <v>48030</v>
      </c>
    </row>
    <row r="683" spans="1:5" ht="47.25" outlineLevel="5">
      <c r="A683" s="8" t="s">
        <v>19</v>
      </c>
      <c r="B683" s="7" t="s">
        <v>4</v>
      </c>
      <c r="C683" s="7" t="s">
        <v>17</v>
      </c>
      <c r="D683" s="7" t="s">
        <v>18</v>
      </c>
      <c r="E683" s="9">
        <f>41016+1681.2</f>
        <v>42697.2</v>
      </c>
    </row>
    <row r="684" spans="1:5" ht="15.75" outlineLevel="5">
      <c r="A684" s="8" t="s">
        <v>15</v>
      </c>
      <c r="B684" s="7" t="s">
        <v>4</v>
      </c>
      <c r="C684" s="7" t="s">
        <v>17</v>
      </c>
      <c r="D684" s="7" t="s">
        <v>14</v>
      </c>
      <c r="E684" s="6">
        <f>5485.2-0.9-151.5</f>
        <v>5332.8</v>
      </c>
    </row>
    <row r="685" spans="1:5" ht="31.5" outlineLevel="3">
      <c r="A685" s="8" t="s">
        <v>16</v>
      </c>
      <c r="B685" s="7" t="s">
        <v>4</v>
      </c>
      <c r="C685" s="7" t="s">
        <v>13</v>
      </c>
      <c r="D685" s="7"/>
      <c r="E685" s="6">
        <f>E686+E687</f>
        <v>113.4</v>
      </c>
    </row>
    <row r="686" spans="1:5" ht="15.75" outlineLevel="5">
      <c r="A686" s="8" t="s">
        <v>15</v>
      </c>
      <c r="B686" s="7" t="s">
        <v>4</v>
      </c>
      <c r="C686" s="7" t="s">
        <v>13</v>
      </c>
      <c r="D686" s="7" t="s">
        <v>14</v>
      </c>
      <c r="E686" s="6">
        <v>50</v>
      </c>
    </row>
    <row r="687" spans="1:5" ht="15.75" outlineLevel="5">
      <c r="A687" s="8" t="s">
        <v>5</v>
      </c>
      <c r="B687" s="7" t="s">
        <v>4</v>
      </c>
      <c r="C687" s="7" t="s">
        <v>13</v>
      </c>
      <c r="D687" s="7" t="s">
        <v>2</v>
      </c>
      <c r="E687" s="6">
        <f>62.5+0.9</f>
        <v>63.4</v>
      </c>
    </row>
    <row r="688" spans="1:5" ht="15.75" outlineLevel="1">
      <c r="A688" s="8" t="s">
        <v>12</v>
      </c>
      <c r="B688" s="7" t="s">
        <v>4</v>
      </c>
      <c r="C688" s="7" t="s">
        <v>11</v>
      </c>
      <c r="D688" s="7"/>
      <c r="E688" s="6">
        <f>E689+E691+E693</f>
        <v>184390.59999999998</v>
      </c>
    </row>
    <row r="689" spans="1:6" ht="15.75" outlineLevel="4">
      <c r="A689" s="8" t="s">
        <v>10</v>
      </c>
      <c r="B689" s="7" t="s">
        <v>4</v>
      </c>
      <c r="C689" s="7" t="s">
        <v>9</v>
      </c>
      <c r="D689" s="7"/>
      <c r="E689" s="6">
        <f>E690</f>
        <v>119546.4</v>
      </c>
    </row>
    <row r="690" spans="1:6" ht="15.75" outlineLevel="5">
      <c r="A690" s="8" t="s">
        <v>5</v>
      </c>
      <c r="B690" s="7" t="s">
        <v>4</v>
      </c>
      <c r="C690" s="7" t="s">
        <v>9</v>
      </c>
      <c r="D690" s="7" t="s">
        <v>2</v>
      </c>
      <c r="E690" s="6">
        <v>119546.4</v>
      </c>
    </row>
    <row r="691" spans="1:6" ht="15.75" outlineLevel="4">
      <c r="A691" s="8" t="s">
        <v>8</v>
      </c>
      <c r="B691" s="7" t="s">
        <v>4</v>
      </c>
      <c r="C691" s="7" t="s">
        <v>7</v>
      </c>
      <c r="D691" s="7"/>
      <c r="E691" s="6">
        <f>E692</f>
        <v>11581.9</v>
      </c>
    </row>
    <row r="692" spans="1:6" ht="15.75" outlineLevel="5">
      <c r="A692" s="8" t="s">
        <v>5</v>
      </c>
      <c r="B692" s="7" t="s">
        <v>4</v>
      </c>
      <c r="C692" s="7" t="s">
        <v>7</v>
      </c>
      <c r="D692" s="7" t="s">
        <v>2</v>
      </c>
      <c r="E692" s="6">
        <f>15000-1219-2199.1</f>
        <v>11581.9</v>
      </c>
    </row>
    <row r="693" spans="1:6" ht="126" outlineLevel="4">
      <c r="A693" s="8" t="s">
        <v>6</v>
      </c>
      <c r="B693" s="7" t="s">
        <v>4</v>
      </c>
      <c r="C693" s="7" t="s">
        <v>3</v>
      </c>
      <c r="D693" s="7"/>
      <c r="E693" s="6">
        <f>E694</f>
        <v>53262.3</v>
      </c>
    </row>
    <row r="694" spans="1:6" ht="15.75" outlineLevel="5">
      <c r="A694" s="8" t="s">
        <v>5</v>
      </c>
      <c r="B694" s="7" t="s">
        <v>4</v>
      </c>
      <c r="C694" s="7" t="s">
        <v>3</v>
      </c>
      <c r="D694" s="7" t="s">
        <v>2</v>
      </c>
      <c r="E694" s="6">
        <f>121055.9+4662.3-1083.4-71372.5</f>
        <v>53262.3</v>
      </c>
    </row>
    <row r="695" spans="1:6" ht="15.75">
      <c r="A695" s="5" t="s">
        <v>1</v>
      </c>
      <c r="B695" s="4"/>
      <c r="C695" s="4"/>
      <c r="D695" s="4"/>
      <c r="E695" s="3">
        <f>E14+E27+E44+E149+E243+E294+E401+E450+E483+E521+E575+E635+E673+E395</f>
        <v>9004472.5</v>
      </c>
      <c r="F695" s="2" t="s">
        <v>0</v>
      </c>
    </row>
  </sheetData>
  <autoFilter ref="A13:E695"/>
  <mergeCells count="9">
    <mergeCell ref="A7:E7"/>
    <mergeCell ref="A8:E8"/>
    <mergeCell ref="A9:E9"/>
    <mergeCell ref="A11:E11"/>
    <mergeCell ref="A1:E1"/>
    <mergeCell ref="A2:E2"/>
    <mergeCell ref="A3:E3"/>
    <mergeCell ref="A4:E4"/>
    <mergeCell ref="A6:E6"/>
  </mergeCells>
  <pageMargins left="0.39370078740157483" right="0.19685039370078741" top="0.39370078740157483" bottom="0.39370078740157483" header="0.31496062992125984" footer="0.19685039370078741"/>
  <pageSetup paperSize="9" scale="64" firstPageNumber="24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(сессия июнь) </vt:lpstr>
      <vt:lpstr>'2019 (сессия июнь) '!Заголовки_для_печати</vt:lpstr>
      <vt:lpstr>'2019 (сессия июнь)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Васильевич Корнюхов</dc:creator>
  <cp:lastModifiedBy>Safonov-AS</cp:lastModifiedBy>
  <cp:lastPrinted>2019-06-05T14:28:08Z</cp:lastPrinted>
  <dcterms:created xsi:type="dcterms:W3CDTF">2019-06-05T14:26:59Z</dcterms:created>
  <dcterms:modified xsi:type="dcterms:W3CDTF">2019-06-13T05:59:27Z</dcterms:modified>
</cp:coreProperties>
</file>