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90" windowWidth="27795" windowHeight="12330"/>
  </bookViews>
  <sheets>
    <sheet name="2020-2021 (сессия декабрь)" sheetId="1" r:id="rId1"/>
  </sheets>
  <definedNames>
    <definedName name="_xlnm._FilterDatabase" localSheetId="0" hidden="1">'2020-2021 (сессия декабрь)'!$A$13:$F$582</definedName>
    <definedName name="_xlnm.Print_Titles" localSheetId="0">'2020-2021 (сессия декабрь)'!$13:$13</definedName>
  </definedNames>
  <calcPr calcId="125725"/>
</workbook>
</file>

<file path=xl/calcChain.xml><?xml version="1.0" encoding="utf-8"?>
<calcChain xmlns="http://schemas.openxmlformats.org/spreadsheetml/2006/main">
  <c r="F580" i="1"/>
  <c r="E580"/>
  <c r="E579"/>
  <c r="E578" s="1"/>
  <c r="F578"/>
  <c r="F576"/>
  <c r="E576"/>
  <c r="F575"/>
  <c r="F574" s="1"/>
  <c r="E575"/>
  <c r="E574" s="1"/>
  <c r="F570"/>
  <c r="E570"/>
  <c r="E566" s="1"/>
  <c r="F569"/>
  <c r="F567" s="1"/>
  <c r="E569"/>
  <c r="E567" s="1"/>
  <c r="F564"/>
  <c r="F563" s="1"/>
  <c r="E564"/>
  <c r="E563"/>
  <c r="F561"/>
  <c r="F560" s="1"/>
  <c r="E561"/>
  <c r="E560"/>
  <c r="F555"/>
  <c r="E555"/>
  <c r="F552"/>
  <c r="E552"/>
  <c r="F548"/>
  <c r="F547" s="1"/>
  <c r="E548"/>
  <c r="E547"/>
  <c r="F545"/>
  <c r="E545"/>
  <c r="F543"/>
  <c r="E543"/>
  <c r="E542" s="1"/>
  <c r="F540"/>
  <c r="E540"/>
  <c r="F538"/>
  <c r="E538"/>
  <c r="F536"/>
  <c r="E536"/>
  <c r="F534"/>
  <c r="E534"/>
  <c r="E533" s="1"/>
  <c r="F533"/>
  <c r="F531"/>
  <c r="E531"/>
  <c r="F529"/>
  <c r="E529"/>
  <c r="F527"/>
  <c r="E527"/>
  <c r="E526" s="1"/>
  <c r="F526"/>
  <c r="F523"/>
  <c r="F522" s="1"/>
  <c r="F521" s="1"/>
  <c r="E523"/>
  <c r="E522" s="1"/>
  <c r="E521" s="1"/>
  <c r="F518"/>
  <c r="F517" s="1"/>
  <c r="F516" s="1"/>
  <c r="E518"/>
  <c r="E517" s="1"/>
  <c r="E516" s="1"/>
  <c r="F514"/>
  <c r="E514"/>
  <c r="F510"/>
  <c r="E510"/>
  <c r="F508"/>
  <c r="E508"/>
  <c r="F505"/>
  <c r="E505"/>
  <c r="F504"/>
  <c r="E504"/>
  <c r="F502"/>
  <c r="E502"/>
  <c r="E501"/>
  <c r="E500"/>
  <c r="F498"/>
  <c r="E498"/>
  <c r="F496"/>
  <c r="E496"/>
  <c r="F494"/>
  <c r="E494"/>
  <c r="F492"/>
  <c r="E492"/>
  <c r="F490"/>
  <c r="E490"/>
  <c r="F489"/>
  <c r="E489"/>
  <c r="F487"/>
  <c r="E487"/>
  <c r="F485"/>
  <c r="E485"/>
  <c r="E484"/>
  <c r="E483" s="1"/>
  <c r="F482"/>
  <c r="F481" s="1"/>
  <c r="E482"/>
  <c r="E481" s="1"/>
  <c r="E480"/>
  <c r="E479" s="1"/>
  <c r="F479"/>
  <c r="F477"/>
  <c r="E477"/>
  <c r="E476"/>
  <c r="E475" s="1"/>
  <c r="F475"/>
  <c r="F470"/>
  <c r="E470"/>
  <c r="E469" s="1"/>
  <c r="E468" s="1"/>
  <c r="F469"/>
  <c r="F468" s="1"/>
  <c r="F466"/>
  <c r="F465" s="1"/>
  <c r="F464" s="1"/>
  <c r="E466"/>
  <c r="E465" s="1"/>
  <c r="E464" s="1"/>
  <c r="F462"/>
  <c r="E462"/>
  <c r="F458"/>
  <c r="E458"/>
  <c r="F454"/>
  <c r="E454"/>
  <c r="F453"/>
  <c r="F452" s="1"/>
  <c r="E453"/>
  <c r="E452" s="1"/>
  <c r="E451" s="1"/>
  <c r="F450"/>
  <c r="F449" s="1"/>
  <c r="F448" s="1"/>
  <c r="E450"/>
  <c r="E449"/>
  <c r="E448" s="1"/>
  <c r="F446"/>
  <c r="F445" s="1"/>
  <c r="E446"/>
  <c r="E445" s="1"/>
  <c r="F443"/>
  <c r="E443"/>
  <c r="F441"/>
  <c r="F440" s="1"/>
  <c r="E441"/>
  <c r="E440"/>
  <c r="F438"/>
  <c r="E438"/>
  <c r="F436"/>
  <c r="E436"/>
  <c r="F434"/>
  <c r="E434"/>
  <c r="F432"/>
  <c r="E432"/>
  <c r="F429"/>
  <c r="F428" s="1"/>
  <c r="E429"/>
  <c r="E428"/>
  <c r="F424"/>
  <c r="F423" s="1"/>
  <c r="F422" s="1"/>
  <c r="E424"/>
  <c r="E423"/>
  <c r="E422" s="1"/>
  <c r="F420"/>
  <c r="E420"/>
  <c r="F418"/>
  <c r="E418"/>
  <c r="F416"/>
  <c r="E416"/>
  <c r="F414"/>
  <c r="E414"/>
  <c r="F412"/>
  <c r="F411" s="1"/>
  <c r="E412"/>
  <c r="F409"/>
  <c r="F408" s="1"/>
  <c r="E409"/>
  <c r="E408" s="1"/>
  <c r="F404"/>
  <c r="E404"/>
  <c r="F402"/>
  <c r="F401" s="1"/>
  <c r="E402"/>
  <c r="E401" s="1"/>
  <c r="F399"/>
  <c r="E399"/>
  <c r="F396"/>
  <c r="E396"/>
  <c r="F393"/>
  <c r="F392" s="1"/>
  <c r="E393"/>
  <c r="E392" s="1"/>
  <c r="E389"/>
  <c r="E387"/>
  <c r="E386"/>
  <c r="E385"/>
  <c r="F383"/>
  <c r="E383"/>
  <c r="F382"/>
  <c r="F381" s="1"/>
  <c r="E382"/>
  <c r="E381" s="1"/>
  <c r="E379"/>
  <c r="E378" s="1"/>
  <c r="E377" s="1"/>
  <c r="F374"/>
  <c r="E374"/>
  <c r="E372"/>
  <c r="F371"/>
  <c r="F370" s="1"/>
  <c r="E371"/>
  <c r="E370" s="1"/>
  <c r="F368"/>
  <c r="E368"/>
  <c r="F365"/>
  <c r="E365"/>
  <c r="F363"/>
  <c r="E363"/>
  <c r="F361"/>
  <c r="E361"/>
  <c r="F359"/>
  <c r="E359"/>
  <c r="F357"/>
  <c r="E357"/>
  <c r="F355"/>
  <c r="E355"/>
  <c r="F354"/>
  <c r="F352" s="1"/>
  <c r="E354"/>
  <c r="E352" s="1"/>
  <c r="F350"/>
  <c r="F349" s="1"/>
  <c r="E350"/>
  <c r="F345"/>
  <c r="E345"/>
  <c r="F344"/>
  <c r="F343" s="1"/>
  <c r="F342" s="1"/>
  <c r="F341" s="1"/>
  <c r="E344"/>
  <c r="E343"/>
  <c r="E342" s="1"/>
  <c r="E341" s="1"/>
  <c r="F339"/>
  <c r="E339"/>
  <c r="F337"/>
  <c r="E337"/>
  <c r="E336" s="1"/>
  <c r="F334"/>
  <c r="E334"/>
  <c r="F333"/>
  <c r="E333"/>
  <c r="E331" s="1"/>
  <c r="F331"/>
  <c r="F330"/>
  <c r="E330"/>
  <c r="E328" s="1"/>
  <c r="F328"/>
  <c r="E326"/>
  <c r="F325"/>
  <c r="F324" s="1"/>
  <c r="F323" s="1"/>
  <c r="E325"/>
  <c r="F321"/>
  <c r="F320" s="1"/>
  <c r="F319" s="1"/>
  <c r="E321"/>
  <c r="E320"/>
  <c r="E319" s="1"/>
  <c r="F317"/>
  <c r="E317"/>
  <c r="E313" s="1"/>
  <c r="F314"/>
  <c r="F313" s="1"/>
  <c r="E314"/>
  <c r="F311"/>
  <c r="E311"/>
  <c r="E309"/>
  <c r="F308"/>
  <c r="E308"/>
  <c r="E305" s="1"/>
  <c r="F306"/>
  <c r="E306"/>
  <c r="F302"/>
  <c r="E302"/>
  <c r="F299"/>
  <c r="E299"/>
  <c r="F296"/>
  <c r="F295" s="1"/>
  <c r="E296"/>
  <c r="E295" s="1"/>
  <c r="F294"/>
  <c r="F293" s="1"/>
  <c r="E294"/>
  <c r="E293" s="1"/>
  <c r="F291"/>
  <c r="E291"/>
  <c r="F289"/>
  <c r="E289"/>
  <c r="F288"/>
  <c r="F287"/>
  <c r="F286" s="1"/>
  <c r="E287"/>
  <c r="E286" s="1"/>
  <c r="F284"/>
  <c r="E284"/>
  <c r="F282"/>
  <c r="E282"/>
  <c r="F279"/>
  <c r="E279"/>
  <c r="E278"/>
  <c r="F276"/>
  <c r="E276"/>
  <c r="F273"/>
  <c r="E273"/>
  <c r="F271"/>
  <c r="E271"/>
  <c r="E270" s="1"/>
  <c r="F270"/>
  <c r="F266"/>
  <c r="E266"/>
  <c r="E265" s="1"/>
  <c r="E264" s="1"/>
  <c r="F265"/>
  <c r="F264" s="1"/>
  <c r="F262"/>
  <c r="F260" s="1"/>
  <c r="E262"/>
  <c r="E260" s="1"/>
  <c r="F258"/>
  <c r="F257" s="1"/>
  <c r="E258"/>
  <c r="F255"/>
  <c r="E255"/>
  <c r="F253"/>
  <c r="F252" s="1"/>
  <c r="E253"/>
  <c r="E252"/>
  <c r="F250"/>
  <c r="F249" s="1"/>
  <c r="F248" s="1"/>
  <c r="E250"/>
  <c r="E249" s="1"/>
  <c r="E248" s="1"/>
  <c r="F246"/>
  <c r="E246"/>
  <c r="F245"/>
  <c r="F244" s="1"/>
  <c r="F243" s="1"/>
  <c r="E245"/>
  <c r="E244" s="1"/>
  <c r="E243" s="1"/>
  <c r="E241"/>
  <c r="E240" s="1"/>
  <c r="E239" s="1"/>
  <c r="E238"/>
  <c r="E237" s="1"/>
  <c r="E236" s="1"/>
  <c r="F237"/>
  <c r="F236" s="1"/>
  <c r="F235"/>
  <c r="E233"/>
  <c r="E232"/>
  <c r="E231" s="1"/>
  <c r="E230" s="1"/>
  <c r="E229"/>
  <c r="E228" s="1"/>
  <c r="E227"/>
  <c r="E226" s="1"/>
  <c r="E225" s="1"/>
  <c r="F221"/>
  <c r="E221"/>
  <c r="F218"/>
  <c r="E218"/>
  <c r="F216"/>
  <c r="E216"/>
  <c r="F214"/>
  <c r="E214"/>
  <c r="E213"/>
  <c r="F212"/>
  <c r="E212"/>
  <c r="F209"/>
  <c r="F204" s="1"/>
  <c r="E209"/>
  <c r="F205"/>
  <c r="E205"/>
  <c r="F202"/>
  <c r="E202"/>
  <c r="E201" s="1"/>
  <c r="E200" s="1"/>
  <c r="F201"/>
  <c r="F200" s="1"/>
  <c r="F198"/>
  <c r="E198"/>
  <c r="F197"/>
  <c r="E197"/>
  <c r="E196" s="1"/>
  <c r="F196"/>
  <c r="F194"/>
  <c r="E194"/>
  <c r="F192"/>
  <c r="E192"/>
  <c r="F191"/>
  <c r="E191"/>
  <c r="E189" s="1"/>
  <c r="F189"/>
  <c r="F186"/>
  <c r="E186"/>
  <c r="F182"/>
  <c r="F181" s="1"/>
  <c r="F180" s="1"/>
  <c r="E182"/>
  <c r="E181"/>
  <c r="E180" s="1"/>
  <c r="F178"/>
  <c r="E178"/>
  <c r="E177" s="1"/>
  <c r="F177"/>
  <c r="F175"/>
  <c r="E175"/>
  <c r="F173"/>
  <c r="E173"/>
  <c r="F171"/>
  <c r="F170" s="1"/>
  <c r="E171"/>
  <c r="E169"/>
  <c r="E168" s="1"/>
  <c r="F168"/>
  <c r="F166"/>
  <c r="E166"/>
  <c r="E164"/>
  <c r="E162"/>
  <c r="F160"/>
  <c r="E160"/>
  <c r="E159" s="1"/>
  <c r="F159"/>
  <c r="F157"/>
  <c r="E157"/>
  <c r="E155"/>
  <c r="E152" s="1"/>
  <c r="F153"/>
  <c r="F152" s="1"/>
  <c r="E153"/>
  <c r="F150"/>
  <c r="E150"/>
  <c r="F148"/>
  <c r="E148"/>
  <c r="F146"/>
  <c r="F145" s="1"/>
  <c r="E146"/>
  <c r="E145" s="1"/>
  <c r="F142"/>
  <c r="E142"/>
  <c r="E141" s="1"/>
  <c r="E140" s="1"/>
  <c r="F141"/>
  <c r="F140" s="1"/>
  <c r="F137"/>
  <c r="E137"/>
  <c r="F135"/>
  <c r="E135"/>
  <c r="F133"/>
  <c r="E133"/>
  <c r="F130"/>
  <c r="E130"/>
  <c r="F128"/>
  <c r="E128"/>
  <c r="F126"/>
  <c r="E126"/>
  <c r="F124"/>
  <c r="E124"/>
  <c r="F122"/>
  <c r="E122"/>
  <c r="F116"/>
  <c r="E116"/>
  <c r="E115"/>
  <c r="E113" s="1"/>
  <c r="F113"/>
  <c r="F111"/>
  <c r="E111"/>
  <c r="F108"/>
  <c r="E108"/>
  <c r="F106"/>
  <c r="E106"/>
  <c r="F104"/>
  <c r="E104"/>
  <c r="F102"/>
  <c r="E102"/>
  <c r="F101"/>
  <c r="E101"/>
  <c r="F100"/>
  <c r="F99" s="1"/>
  <c r="F88" s="1"/>
  <c r="E99"/>
  <c r="E97"/>
  <c r="E95"/>
  <c r="F93"/>
  <c r="E93"/>
  <c r="F91"/>
  <c r="E91"/>
  <c r="F89"/>
  <c r="E89"/>
  <c r="F86"/>
  <c r="E86"/>
  <c r="F84"/>
  <c r="F83" s="1"/>
  <c r="F82" s="1"/>
  <c r="E84"/>
  <c r="E83" s="1"/>
  <c r="F80"/>
  <c r="E80"/>
  <c r="E77" s="1"/>
  <c r="F78"/>
  <c r="E78"/>
  <c r="F75"/>
  <c r="E75"/>
  <c r="F73"/>
  <c r="E73"/>
  <c r="F72"/>
  <c r="F69"/>
  <c r="E69"/>
  <c r="F68"/>
  <c r="E68"/>
  <c r="E66" s="1"/>
  <c r="E65" s="1"/>
  <c r="E64" s="1"/>
  <c r="F67"/>
  <c r="F66" s="1"/>
  <c r="F65" s="1"/>
  <c r="F64" s="1"/>
  <c r="E67"/>
  <c r="F62"/>
  <c r="E62"/>
  <c r="F60"/>
  <c r="E60"/>
  <c r="F58"/>
  <c r="F53" s="1"/>
  <c r="F52" s="1"/>
  <c r="E58"/>
  <c r="F56"/>
  <c r="E56"/>
  <c r="F55"/>
  <c r="F54" s="1"/>
  <c r="E55"/>
  <c r="E54" s="1"/>
  <c r="E50"/>
  <c r="E49" s="1"/>
  <c r="E48" s="1"/>
  <c r="F46"/>
  <c r="F45" s="1"/>
  <c r="F44" s="1"/>
  <c r="E46"/>
  <c r="E45" s="1"/>
  <c r="E44" s="1"/>
  <c r="F41"/>
  <c r="E41"/>
  <c r="F39"/>
  <c r="F38" s="1"/>
  <c r="E39"/>
  <c r="E38"/>
  <c r="F35"/>
  <c r="F34" s="1"/>
  <c r="E35"/>
  <c r="E34"/>
  <c r="F31"/>
  <c r="E31"/>
  <c r="F29"/>
  <c r="F28" s="1"/>
  <c r="E29"/>
  <c r="E28" s="1"/>
  <c r="E27" s="1"/>
  <c r="E26" s="1"/>
  <c r="F23"/>
  <c r="E23"/>
  <c r="F20"/>
  <c r="E20"/>
  <c r="F18"/>
  <c r="E18"/>
  <c r="F16"/>
  <c r="E16"/>
  <c r="E15" s="1"/>
  <c r="E14" s="1"/>
  <c r="F15"/>
  <c r="F14" s="1"/>
  <c r="E71" l="1"/>
  <c r="E224"/>
  <c r="F144"/>
  <c r="F139" s="1"/>
  <c r="E559"/>
  <c r="F77"/>
  <c r="F110"/>
  <c r="E170"/>
  <c r="E144" s="1"/>
  <c r="E139" s="1"/>
  <c r="E185"/>
  <c r="E184" s="1"/>
  <c r="E257"/>
  <c r="F281"/>
  <c r="E281"/>
  <c r="F395"/>
  <c r="E411"/>
  <c r="E407" s="1"/>
  <c r="E406" s="1"/>
  <c r="F474"/>
  <c r="E474"/>
  <c r="E473" s="1"/>
  <c r="E472" s="1"/>
  <c r="F507"/>
  <c r="F566"/>
  <c r="F573"/>
  <c r="E391"/>
  <c r="E376" s="1"/>
  <c r="F185"/>
  <c r="F184" s="1"/>
  <c r="E275"/>
  <c r="E269" s="1"/>
  <c r="F305"/>
  <c r="F27"/>
  <c r="F26" s="1"/>
  <c r="E72"/>
  <c r="E110"/>
  <c r="F275"/>
  <c r="F336"/>
  <c r="E395"/>
  <c r="F451"/>
  <c r="F427" s="1"/>
  <c r="F426" s="1"/>
  <c r="E507"/>
  <c r="F542"/>
  <c r="F525" s="1"/>
  <c r="F520" s="1"/>
  <c r="E573"/>
  <c r="E558" s="1"/>
  <c r="E520"/>
  <c r="E235"/>
  <c r="F71"/>
  <c r="F43" s="1"/>
  <c r="E242"/>
  <c r="E251"/>
  <c r="F269"/>
  <c r="E324"/>
  <c r="E323" s="1"/>
  <c r="F391"/>
  <c r="F376" s="1"/>
  <c r="E88"/>
  <c r="E82" s="1"/>
  <c r="E43" s="1"/>
  <c r="E204"/>
  <c r="F251"/>
  <c r="E349"/>
  <c r="E367"/>
  <c r="F407"/>
  <c r="F406" s="1"/>
  <c r="E427"/>
  <c r="E426" s="1"/>
  <c r="E525"/>
  <c r="F559"/>
  <c r="F558" s="1"/>
  <c r="E53"/>
  <c r="E52" s="1"/>
  <c r="F242"/>
  <c r="F367"/>
  <c r="F348" s="1"/>
  <c r="F347" s="1"/>
  <c r="F223" l="1"/>
  <c r="E268"/>
  <c r="F268"/>
  <c r="F582" s="1"/>
  <c r="E223"/>
  <c r="F473"/>
  <c r="F472" s="1"/>
  <c r="E348"/>
  <c r="E347" s="1"/>
  <c r="E582" s="1"/>
</calcChain>
</file>

<file path=xl/sharedStrings.xml><?xml version="1.0" encoding="utf-8"?>
<sst xmlns="http://schemas.openxmlformats.org/spreadsheetml/2006/main" count="1957" uniqueCount="365">
  <si>
    <t xml:space="preserve">Приложение № 4 </t>
  </si>
  <si>
    <t xml:space="preserve">к решению </t>
  </si>
  <si>
    <t xml:space="preserve">Совета МО ГО "Сыктывкар" </t>
  </si>
  <si>
    <t xml:space="preserve">"Приложение № 4 </t>
  </si>
  <si>
    <t xml:space="preserve">ВЕДОМСТВЕННАЯ СТРУКТУРА РАСХОДОВ БЮДЖЕТА МУНИЦИПАЛЬНОГО ОБРАЗОВАНИЯ ГОРОДСКОГО ОКРУГА "СЫКТЫВКАР" НА ПЛАНОВЫЙ ПЕРИОД 2020 И 2021 ГОДОВ                                                                                                                                </t>
  </si>
  <si>
    <t xml:space="preserve"> (тыс. руб.)</t>
  </si>
  <si>
    <t>Наименование</t>
  </si>
  <si>
    <t>КВСР</t>
  </si>
  <si>
    <t>КЦСР</t>
  </si>
  <si>
    <t>КВР</t>
  </si>
  <si>
    <t>2020</t>
  </si>
  <si>
    <t>2021</t>
  </si>
  <si>
    <t>Контрольно-счетная палата муниципального образования городского округа "Сыктывкар"</t>
  </si>
  <si>
    <t>905</t>
  </si>
  <si>
    <t>Непрограммные направления деятельности</t>
  </si>
  <si>
    <t>99 0 00 00000</t>
  </si>
  <si>
    <t>Председатель контрольно-счетной палаты муниципального образования и его заместитель</t>
  </si>
  <si>
    <t>99 0 00 00130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</si>
  <si>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</si>
  <si>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</si>
  <si>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Аудиторы контрольно-счетной палаты муниципального образования</t>
  </si>
  <si>
    <t>99 0 00 00140</t>
  </si>
  <si>
    <t>Обеспечение функций муниципальных органов, в том числе территориальных органов</t>
  </si>
  <si>
    <t>99 0 00 00190</t>
  </si>
  <si>
    <t>Закупка товаров, работ и услуг для обеспечения государственных (муниципальных) нужд</t>
  </si>
  <si>
    <t>200</t>
  </si>
  <si>
    <t>Реализация прочих функций, связанных с муниципальным управлением</t>
  </si>
  <si>
    <t>99 0 00 00200</t>
  </si>
  <si>
    <t>Иные бюджетные ассигнования</t>
  </si>
  <si>
    <t>800</t>
  </si>
  <si>
    <t>Совет муниципального образования городского округа "Сыктывкар"</t>
  </si>
  <si>
    <t>921</t>
  </si>
  <si>
    <t>Депутаты представительного органа муниципального образования</t>
  </si>
  <si>
    <t>99 0 00 00110</t>
  </si>
  <si>
    <t>Председатель представительного органа муниципального образования</t>
  </si>
  <si>
    <t>99 0 00 00120</t>
  </si>
  <si>
    <t>Выплаты лицам, имеющим звание "Почетный гражданин города Сыктывкара"</t>
  </si>
  <si>
    <t>99 0 00 10020</t>
  </si>
  <si>
    <t>Социальное обеспечение и иные выплаты населению</t>
  </si>
  <si>
    <t>300</t>
  </si>
  <si>
    <t>Администрация муниципального образования городского округа "Сыктывкар"</t>
  </si>
  <si>
    <t>923</t>
  </si>
  <si>
    <t>Муниципальная программа "Развитие культуры, физической культуры и спорта"</t>
  </si>
  <si>
    <t>02 0 00 00000</t>
  </si>
  <si>
    <t>Подпрограмма "Формирование благоприятных условий для развития культурного потенциала"</t>
  </si>
  <si>
    <t>02 1 00 00000</t>
  </si>
  <si>
    <t>Расходы бюджета МО ГО "Сыктывкар" в рамках основного мероприятия "Создание условий для массового отдыха жителей МО ГО "Сыктывкар" (исполнение плана общегородских мероприятий)"</t>
  </si>
  <si>
    <t>02 1 03 00000</t>
  </si>
  <si>
    <t>Муниципальная программа "Развитие городского хозяйства"</t>
  </si>
  <si>
    <t>04 0 00 00000</t>
  </si>
  <si>
    <t>Подпрограмма "Обеспечение комфортного состояния жилищного фонда на территории МО ГО "Сыктывкар"</t>
  </si>
  <si>
    <t>04 1 00 00000</t>
  </si>
  <si>
    <t>Расходы бюджета МО ГО "Сыктывкар" в рамках основного мероприятия "Реализация прочих мероприятий в области жилищного хозяйства"</t>
  </si>
  <si>
    <t>04 1 06 00000</t>
  </si>
  <si>
    <t>Муниципальная программа "Развитие экономики"</t>
  </si>
  <si>
    <t>05 0 00 00000</t>
  </si>
  <si>
    <t>Подпрограмма "Малое и среднее предпринимательство"</t>
  </si>
  <si>
    <t>05 2 00 00000</t>
  </si>
  <si>
    <t>Расходы бюджета МО ГО "Сыктывкар" в рамках основного мероприятия "Финансовая поддержка субъектов малого и среднего предпринимательства, включая крестьянские (фермерские) хозяйства"</t>
  </si>
  <si>
    <t>05 2 07 L0640</t>
  </si>
  <si>
    <t>Расходы бюджета МО ГО "Сыктывкар" в рамках основного мероприятия "Мероприятия по оптимизации деятельности субъектов малого и среднего предпринимательства в сфере торговли, бытовых услуг и услуг общественного питания"</t>
  </si>
  <si>
    <t>05 2 09 00000</t>
  </si>
  <si>
    <t>Расходы бюджета МО ГО "Сыктывкар" в рамках основного мероприятия "Софинансирование реализации малых проектов в сфере предпринимательства"</t>
  </si>
  <si>
    <t>05 2 10 S2560</t>
  </si>
  <si>
    <t>Расходы бюджета МО ГО "Сыктывкар" в рамках основного мероприятия "Обеспечение деятельности (оказание услуг) муниципальных учреждений (организаций)"</t>
  </si>
  <si>
    <t>05 2 59 00000</t>
  </si>
  <si>
    <t>Предоставление субсидий бюджетным, автономным учреждениям и иным некоммерческим организациям</t>
  </si>
  <si>
    <t>600</t>
  </si>
  <si>
    <t>Расходы бюджета МО ГО "Сыктывкар" в рамках основного мероприятия "Создание условий для функционирования муниципальных учреждений (организаций)"</t>
  </si>
  <si>
    <t>05 2 60 00000</t>
  </si>
  <si>
    <t>Муниципальная программа "Безопасность жизнедеятельности населения"</t>
  </si>
  <si>
    <t>06 0 00 00000</t>
  </si>
  <si>
    <t>Подпрограмма "Безопасный город"</t>
  </si>
  <si>
    <t>06 3 00 00000</t>
  </si>
  <si>
    <t>Расходы бюджета МО ГО "Сыктывкар" в рамках основного мероприятия "Организация охраны общественного порядка добровольными народными дружинами"</t>
  </si>
  <si>
    <t>06 3 10 00000</t>
  </si>
  <si>
    <t>Расходы бюджета МО ГО "Сыктывкар" в рамках основного мероприятия "Внедрение сегмента аппаратно-программного комплекса "Безопасный город"</t>
  </si>
  <si>
    <t>06 3 14 00000</t>
  </si>
  <si>
    <t>Муниципальная программа "Открытый муниципалитет"</t>
  </si>
  <si>
    <t>08 0 00 00000</t>
  </si>
  <si>
    <t>Подпрограмма "Информационное общество"</t>
  </si>
  <si>
    <t>08 1 00 00000</t>
  </si>
  <si>
    <t>Расходы бюджета МО ГО "Сыктывкар" в рамках основного мероприятия "Освещение в средствах массовой информации социально значимых общегородских мероприятий, проводимых администрацией МО ГО «Сыктывкар»</t>
  </si>
  <si>
    <t>08 1 01 00000</t>
  </si>
  <si>
    <t>Расходы бюджета МО ГО "Сыктывкар" в рамках основного мероприятия "Обеспечение деятельности (оказания услуг) муниципальных учреждений (организаций)"</t>
  </si>
  <si>
    <t>08 1 59 00000</t>
  </si>
  <si>
    <t>Подпрограмма "Электронный муниципалитет"</t>
  </si>
  <si>
    <t>08 2 00 00000</t>
  </si>
  <si>
    <t>08 2 59 00000</t>
  </si>
  <si>
    <t>08 2 60 00000</t>
  </si>
  <si>
    <t>Муниципальная программа "Развитие территории"</t>
  </si>
  <si>
    <t>09 0 00 00000</t>
  </si>
  <si>
    <t>Подпрограмма "Обеспечение жилыми помещениями детей-сирот и детей, оставшихся без попечения родителей"</t>
  </si>
  <si>
    <t>09 1 00 00000</t>
  </si>
  <si>
    <t>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в рамках основного мероприятия "Обеспечение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помещений"</t>
  </si>
  <si>
    <t>09 1 01 73030</t>
  </si>
  <si>
    <t>Капитальные вложения в объекты государственной (муниципальной) собственности</t>
  </si>
  <si>
    <t>400</t>
  </si>
  <si>
    <t>09 1 01 R0820</t>
  </si>
  <si>
    <t>Подпрограмма "Предоставление финансовой поддержки отдельным категориям граждан с целью улучшения их жилищных условий в соответствии с законодательством"</t>
  </si>
  <si>
    <t>09 2 00 00000</t>
  </si>
  <si>
    <t>Обеспечение жильем отдельных категорий граждан, установленных Федеральным законом от 12 января 1995 года N 5-ФЗ "О ветеранах", в рамках основного мероприятия "Обеспечение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</si>
  <si>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09 2 02 51350</t>
  </si>
  <si>
    <t>Обеспечение жильем отдельных категорий граждан, установленных Федеральным законом от 24 ноября 1995 года N 181-ФЗ "О социальной защите инвалидов в Российской Федерации", в рамках основного мероприятия "Обеспечение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</si>
  <si>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09 2 02 51760</t>
  </si>
  <si>
    <t>Расходы бюджета МО ГО "Сыктывкар" в рамках основного мероприятия "Предоставление социальных выплат молодым семьям"</t>
  </si>
  <si>
    <t>09 2 03 L4970</t>
  </si>
  <si>
    <t>Расходы бюджета МО ГО "Сыктывкар" в рамках основного мероприятия "Обеспечение мероприятий по переселению граждан из аварийного жилищного фонда"</t>
  </si>
  <si>
    <t>09 2 F3 67484</t>
  </si>
  <si>
    <t>09 2 F3 6748S</t>
  </si>
  <si>
    <t>Расходы бюджета МО ГО "Сыктывкар" в рамках основного мероприятия "Обеспечение мероприятий по предоставлению жилых помещений гражданам, имеющим вступившие в силу решения суда, обязывающие администрацию МО ГО "Сыктывкар" предоставить им жилое помещение"</t>
  </si>
  <si>
    <t>09 2 10 00000</t>
  </si>
  <si>
    <t>Подпрограмма "Обеспечение создания условий для реализации муниципальной программы "Развитие территории"</t>
  </si>
  <si>
    <t>09 4 00 00000</t>
  </si>
  <si>
    <t>09 4 59 00000</t>
  </si>
  <si>
    <t>09 4 60 00000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</si>
  <si>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Коми", в рамках основного мероприятия "Обеспечение функций муниципальных органов, в том числе территориальных органов"</t>
  </si>
  <si>
    <t>09 4 79 73040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</si>
  <si>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в рамках основного мероприятия "Обеспечение функций муниципальных органов, в том числе территориальных органов"</t>
  </si>
  <si>
    <t>09 4 79 73080</t>
  </si>
  <si>
    <t>Глава муниципального образования</t>
  </si>
  <si>
    <t>99 0 00 00100</t>
  </si>
  <si>
    <t>Организация централизованного прохождения диспансеризации муниципальных служащих МО ГО "Сыктывкар"</t>
  </si>
  <si>
    <t>99 0 00 00220</t>
  </si>
  <si>
    <t>Реализация мероприятий по обеспечению мобилизационной готовности экономики</t>
  </si>
  <si>
    <t>99 0 00 00230</t>
  </si>
  <si>
    <t>Исполнение судебных актов по обращению взыскания на средства бюджета МО ГО "Сыктывкар"</t>
  </si>
  <si>
    <t>99 0 00 00250</t>
  </si>
  <si>
    <t>Выплаты по договорам пожизненного содержания одиноких и одиноко проживающих граждан в обмен на добровольную передачу ими жилья в собственность г.Сыктывкара</t>
  </si>
  <si>
    <t>99 0 00 00260</t>
  </si>
  <si>
    <t>Реализация гарантий, предоставляемых муниципальным служащим, в части пенсионного обеспечения за выслугу лет</t>
  </si>
  <si>
    <t>99 0 00 00270</t>
  </si>
  <si>
    <t>Организация мероприятий по повышению квалификации муниципальных служащих МО ГО "Сыктывкар"</t>
  </si>
  <si>
    <t>99 0 00 00280</t>
  </si>
  <si>
    <t>Осуществление государственных полномочий Республики Коми, предусмотренных пунктом 6 статьи 1, статьями 2, 2 (1) и статьей 3 Закона Республики Коми «О наделении органов местного самоуправления в Республике Коми отдельными государственными полномочиями в Республике Коми»</t>
  </si>
  <si>
    <t>99 0 00 73150</t>
  </si>
  <si>
    <t>Администрация Эжвинского района муниципального образования городского округа "Сыктывкар"</t>
  </si>
  <si>
    <t>924</t>
  </si>
  <si>
    <t>Расходы бюджета МО ГО "Сыктывкар" в рамках основного мероприятия "Капитальный ремонт, ремонт муниципального жилищного фонда"</t>
  </si>
  <si>
    <t>04 1 01 00000</t>
  </si>
  <si>
    <t>Расходы бюджета МО ГО "Сыктывкар" в рамках основного мероприятия "Взносы на капитальный ремонт общего имущества в многоквартирных домах в доле муниципальных помещений"</t>
  </si>
  <si>
    <t>04 1 03 00000</t>
  </si>
  <si>
    <t>Подпрограмма "Улучшение состояния улично-дорожной сети МО ГО "Сыктывкар"</t>
  </si>
  <si>
    <t>04 2 00 00000</t>
  </si>
  <si>
    <t>Расходы бюджета МО ГО "Сыктывкар" в рамках основного мероприятия "Содержание, ремонт и капитальный ремонт улично-дорожной сети МО ГО "Сыктывкар"</t>
  </si>
  <si>
    <t>04 2 12 00000</t>
  </si>
  <si>
    <t>Расходы бюджета МО ГО "Сыктывкар" в рамках основного мероприятия "Строительство и реконструкция объектов дорожного хозяйства"</t>
  </si>
  <si>
    <t>04 2 14 00000</t>
  </si>
  <si>
    <t>04 2 R1 53933</t>
  </si>
  <si>
    <t>Подпрограмма "Обеспечение населения МО ГО "Сыктывкар" коммунальными, транспортными и отдельными бытовыми услугами"</t>
  </si>
  <si>
    <t>04 3 00 00000</t>
  </si>
  <si>
    <t>Расходы бюджета МО ГО "Сыктывкар" в рамках основного мероприятия "Обеспечение устойчивого функционирования объектов коммунальной инфраструктуры, находящихся в собственности МО ГО "Сыктывкар"</t>
  </si>
  <si>
    <t>04 3 19 00000</t>
  </si>
  <si>
    <t>Расходы бюджета МО ГО "Сыктывкар" в рамках основного мероприятия "Строительство и реконструкция объектов коммунального хозяйства"</t>
  </si>
  <si>
    <t>04 3 20 00000</t>
  </si>
  <si>
    <t>Расходы бюджета МО ГО "Сыктывкар" в рамках основного мероприятия "Организация обслуживания населения в сфере пассажирских перевозок (общественным автомобильным транспортом) на территории МО ГО "Сыктывкар"</t>
  </si>
  <si>
    <t>04 3 21 00000</t>
  </si>
  <si>
    <t>Расходы бюджета МО ГО "Сыктывкар" в рамках основного мероприятия "Обеспечение предоставления услуг по помывке населения в муниципальных банях"</t>
  </si>
  <si>
    <t>04 3 23 00000</t>
  </si>
  <si>
    <t>Расходы бюджета МО ГО "Сыктывкар" в рамках основного мероприятия "Содействие оказанию услуг в сфере ритуального обслуживания"</t>
  </si>
  <si>
    <t>04 3 43 00000</t>
  </si>
  <si>
    <t>Подпрограмма "Повышение безопасности дорожного движения на территории МО ГО "Сыктывкар"</t>
  </si>
  <si>
    <t>04 6 00 00000</t>
  </si>
  <si>
    <t>Расходы бюджета МО ГО "Сыктывкар" в рамках основного мероприятия "Обеспечение надлежащего функционирования объектов регулирования дорожного движения на улично-дорожной сети"</t>
  </si>
  <si>
    <t>04 6 30 00000</t>
  </si>
  <si>
    <t>Расходы бюджета МО ГО "Сыктывкар" в рамках основного мероприятия "Осуществление мероприятий, направленных на совершенствование улично-дорожной сети и организацию движения транспортных средств и пешеходов"</t>
  </si>
  <si>
    <t>04 6 31 00000</t>
  </si>
  <si>
    <t>Расходы бюджета МО ГО "Сыктывкар" в рамках основного мероприятия "Организация работ по нанесению дорожной разметки на улично-дорожной сети МО ГО "Сыктывкар"</t>
  </si>
  <si>
    <t>04 6 32 00000</t>
  </si>
  <si>
    <t>Подпрограмма "Энергосбережение и повышение энергетической эффективности на территории МО ГО "Сыктывкар"</t>
  </si>
  <si>
    <t>04 7 00 00000</t>
  </si>
  <si>
    <t>Расходы бюджета МО ГО "Сыктывкар" в рамках основного мероприятия "Мероприятия по энергосбережению и повышению энергетической эффективности в жилищном фонде"</t>
  </si>
  <si>
    <t>04 7 37 00000</t>
  </si>
  <si>
    <t>Подпрограмма "Обеспечение архитектурной и градостроительной деятельности и использование земельных ресурсов на территории МО ГО "Сыктывкар"</t>
  </si>
  <si>
    <t>09 3 00 00000</t>
  </si>
  <si>
    <t>Расходы бюджета МО ГО "Сыктывкар" в рамках основного мероприятия "Управление и распоряжение земельными участками, находящимися в границах МО ГО "Сыктывкар"</t>
  </si>
  <si>
    <t>09 3 06 00000</t>
  </si>
  <si>
    <t>Муниципальная программа "Развитие современной городской среды"</t>
  </si>
  <si>
    <t>10 0 00 00000</t>
  </si>
  <si>
    <t>Подпрограмма "Благоустройство территорий МО ГО "Сыктывкар"</t>
  </si>
  <si>
    <t>10 1 00 00000</t>
  </si>
  <si>
    <t>Расходы бюджета МО ГО "Сыктывкар" в рамках основного мероприятия "Благоустройство территорий общего пользования"</t>
  </si>
  <si>
    <t>10 1 01 00000</t>
  </si>
  <si>
    <t>Осуществление государственного полномочия Республики Коми по организации проведения на территории соответствующего муниципального образования мероприятий по отлову и содержанию безнадзорных животных в рамках основного мероприятия "Осуществление переданного государственного полномочия Республики Коми по отлову и содержанию безнадзорных животных"</t>
  </si>
  <si>
    <t>10 1 02 73120</t>
  </si>
  <si>
    <t>Расходы бюджета МО ГО "Сыктывкар" в рамках основного мероприятия "Озеленение территории МО ГО "Сыктывкар"</t>
  </si>
  <si>
    <t>10 1 03 00000</t>
  </si>
  <si>
    <t>Расходы бюджета МО ГО "Сыктывкар" в рамках основного мероприятия "Организация уличного освещения на территории МО ГО "Сыктывкар"</t>
  </si>
  <si>
    <t>10 1 04 00000</t>
  </si>
  <si>
    <t>Расходы бюджета МО ГО "Сыктывкар" в рамках основного мероприятия "Приоритетный проект "Формирование комфортной городской среды"</t>
  </si>
  <si>
    <t>10 1 F2 55550</t>
  </si>
  <si>
    <t>Расходы бюджета МО ГО "Сыктывкар" в рамках основного мероприятия "Строительство и реконструкция объектов благоустройства"</t>
  </si>
  <si>
    <t>10 1 07 00000</t>
  </si>
  <si>
    <t>Муниципальная программа "Управление муниципальными финансами и муниципальным долгом"</t>
  </si>
  <si>
    <t>11 0 00 00000</t>
  </si>
  <si>
    <t>Подпрограмма "Управление муниципальными финансами"</t>
  </si>
  <si>
    <t>11 1 00 00000</t>
  </si>
  <si>
    <t>Расходы бюджета МО ГО «Сыктывкар» в рамках основного мероприятия "Управление, распоряжение и использование муниципального имущества МО ГО "Сыктывкар" (за исключением земельных участков)</t>
  </si>
  <si>
    <t>11 1 02 00000</t>
  </si>
  <si>
    <t>Осуществление государственных полномочий Республики Коми, предусмотренных пунктами 11 и 12 статьи 1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</si>
  <si>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99 0 00 73050</t>
  </si>
  <si>
    <t>Управление архитектуры, городского строительства и землепользования администрации муниципального образования городского округа "Сыктывкар"</t>
  </si>
  <si>
    <t>928</t>
  </si>
  <si>
    <t>Муниципальная программа "Развитие образования"</t>
  </si>
  <si>
    <t>01 0 00 00000</t>
  </si>
  <si>
    <t>Подпрограмма "Развитие дошкольного образования"</t>
  </si>
  <si>
    <t>01 1 00 00000</t>
  </si>
  <si>
    <t>Расходы бюджета МО ГО "Сыктывкар" в рамках основного мероприятия "Строительство и реконструкция объектов дошкольного образования"</t>
  </si>
  <si>
    <t>01 1 05 00000</t>
  </si>
  <si>
    <t>01 1 P2 52320</t>
  </si>
  <si>
    <t>Подпрограмма "Развитие общего образования"</t>
  </si>
  <si>
    <t>01 2 00 00000</t>
  </si>
  <si>
    <t>Расходы бюджета МО ГО "Сыктывкар" в рамках основного мероприятия "Строительство и реконструкция объектов общего образования"</t>
  </si>
  <si>
    <t>01 2 27 00000</t>
  </si>
  <si>
    <t>01 2 Е1 S2021</t>
  </si>
  <si>
    <t>Расходы бюджета МО ГО "Сыктывкар" в рамках основного мероприятия " Строительство и реконструкция объектов культуры"</t>
  </si>
  <si>
    <t>02 1 08 00000</t>
  </si>
  <si>
    <t>Подпрограмма "Формирование благоприятных условий для развития физической культуры и спорта"</t>
  </si>
  <si>
    <t>02 2 00 00000</t>
  </si>
  <si>
    <t>Расходы бюджета МО ГО "Сыктывкар" в рамках основного мероприятия "Строительство и реконструкция спортивных объектов"</t>
  </si>
  <si>
    <t>02 2 17 00000</t>
  </si>
  <si>
    <t>04 2 F1 S2060</t>
  </si>
  <si>
    <t>Расходы бюджета МО ГО "Сыктывкар" в рамках основного мероприятия "Актуализация градостроительной документации"</t>
  </si>
  <si>
    <t>09 3 05 00000</t>
  </si>
  <si>
    <t>Расходы бюджета МО ГО "Сыктывкар" в рамках основного мероприятия "Обеспечение функций муниципальных органов, в том числе территориальных органов"</t>
  </si>
  <si>
    <t>09 4 79 00000</t>
  </si>
  <si>
    <t>Управление жилищно-коммунального хозяйства администрации муниципального образования городского округа "Сыктывкар"</t>
  </si>
  <si>
    <t>929</t>
  </si>
  <si>
    <t>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отопления, в рамках основного мероприятия "Осуществление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отопления"</t>
  </si>
  <si>
    <t>04 3 18 73060</t>
  </si>
  <si>
    <t>Расходы бюджета МО ГО "Сыктывкар" в рамках основного мероприятия "Организация обслуживания населения в сфере пассажирских и грузовых перевозок (общественным речным транспортом) на территории МО ГО "Сыктывкар"</t>
  </si>
  <si>
    <t>04 3 22 00000</t>
  </si>
  <si>
    <t>Подпрограмма "Обеспечение создания условий для реализации муниципальной программы МО ГО "Сыктывкар"</t>
  </si>
  <si>
    <t>04 5 00 00000</t>
  </si>
  <si>
    <t>04 5 79 00000</t>
  </si>
  <si>
    <t>Осуществление государственного полномочия Республики Коми, предусмотренного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в рамках основного мероприятия "Обеспечение функций муниципальных органов, в том числе территориальных органов"</t>
  </si>
  <si>
    <t>04 5 79 73070</t>
  </si>
  <si>
    <t>Расходы бюджета МО ГО "Сыктывкар" в рамках основного мероприятия "Реализация прочих функций, связанных с муниципальным управлением"</t>
  </si>
  <si>
    <t>04 5 80 00000</t>
  </si>
  <si>
    <t>Расходы бюджета МО ГО "Сыктывкар" в рамках основного мероприятия "Мероприятия по энергосбережению и повышению энергетической эффективности в коммунальном хозяйстве и сфере благоустройства"</t>
  </si>
  <si>
    <t>04 7 38 00000</t>
  </si>
  <si>
    <t>Управление опеки и попечительства администрации муниципального образования городского округа "Сыктывкар"</t>
  </si>
  <si>
    <t>948</t>
  </si>
  <si>
    <t>Управление культуры администрации муниципального образования городского округа "Сыктывкар"</t>
  </si>
  <si>
    <t>956</t>
  </si>
  <si>
    <t>Расходы бюджета МО ГО "Сыктывкар" в рамках основного мероприятия "Укрепление материально-технической базы муниципальных учреждений (организаций)"</t>
  </si>
  <si>
    <t>02 1 02 00000</t>
  </si>
  <si>
    <t>Расходы бюджета МО ГО "Сыктывкар" в рамках основного мероприятия "Реализация мероприятий по развитию туризма в МО ГО "Сыктывкар"</t>
  </si>
  <si>
    <t>02 1 05 00000</t>
  </si>
  <si>
    <t>Расходы бюджета МО ГО "Сыктывкар" в рамках основного мероприятия "Обновление и пополнение книжного фонда"</t>
  </si>
  <si>
    <t>02 1 06 L5190</t>
  </si>
  <si>
    <t>02 1 59 00000</t>
  </si>
  <si>
    <t>Расходы бюджета МО ГО "Сыктывкар" в рамках основного мероприятия "Проведение противопожарных мероприятий"</t>
  </si>
  <si>
    <t>02 1 91 00000</t>
  </si>
  <si>
    <t>Расходы бюджета МО ГО "Сыктывкар" в рамках основного мероприятия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</si>
  <si>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02 1 93 00000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</si>
  <si>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типа, в рамках основного мероприятия "Осуществление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типа"</t>
  </si>
  <si>
    <t>02 1 94 73190</t>
  </si>
  <si>
    <t>02 3 00 00000</t>
  </si>
  <si>
    <t>02 3 59 00000</t>
  </si>
  <si>
    <t>02 3 79 00000</t>
  </si>
  <si>
    <t>02 3 80 00000</t>
  </si>
  <si>
    <t>Комитет по управлению муниципальным имуществом администрации муниципального образования городского округа "Сыктывкар"</t>
  </si>
  <si>
    <t>963</t>
  </si>
  <si>
    <t>Подпрограмма "Обеспечение создания условий для реализации муниципальной программы"</t>
  </si>
  <si>
    <t>11 3 00 00000</t>
  </si>
  <si>
    <t>11 3 79 00000</t>
  </si>
  <si>
    <t>11 3 80 00000</t>
  </si>
  <si>
    <t>Управление физической культуры и спорта администрации МО ГО "Сыктывкар"</t>
  </si>
  <si>
    <t>964</t>
  </si>
  <si>
    <t>Расходы бюджета МО ГО "Сыктывкар" в рамках основного мероприятия "Реализация малых и/или народных проектов"</t>
  </si>
  <si>
    <t>02 2 13 00000</t>
  </si>
  <si>
    <t>Расходы бюджета МО ГО "Сыктывкар" в рамках основного мероприятия "Обеспечение участия спортсменов в официальных республиканских, межрегиональных, всероссийских и международных соревнованиях"</t>
  </si>
  <si>
    <t>02 2 14 00000</t>
  </si>
  <si>
    <t>Расходы бюджета МО ГО "Сыктывкар" в рамках основного мероприятия "Внедрение Всероссийского физкультурно - спортивного комплекса "Готов к труду и обороне"</t>
  </si>
  <si>
    <t>02 2 24 00000</t>
  </si>
  <si>
    <t>02 2 59 00000</t>
  </si>
  <si>
    <t>02 2 60 00000</t>
  </si>
  <si>
    <t>Управление дошкольного образования администрации муниципального образования городского округа "Сыктывкар"</t>
  </si>
  <si>
    <t>974</t>
  </si>
  <si>
    <t>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в рамках основного мероприятия "Компенсация за содержание ребенка (присмотр и уход за ребенком) в государственных, муниципальных образовательных организациях, а также иных образовательных организациях на территории Республики Коми, реализующих основную общеобразовательную программу дошкольного образования"</t>
  </si>
  <si>
    <t>01 1 03 73020</t>
  </si>
  <si>
    <t>01 1 59 00000</t>
  </si>
  <si>
    <t>01 1 60 00000</t>
  </si>
  <si>
    <t>01 1 94 73190</t>
  </si>
  <si>
    <t>Реализация муниципальными дошкольными и муниципальными общеобразовательными организациями в Республике Коми образовательных программ в рамках основного мероприятия "Реализация муниципальными дошкольными организациями и муниципальными общеобразовательными организациями основных общеобразовательных программ"</t>
  </si>
  <si>
    <t>01 1 95 73010</t>
  </si>
  <si>
    <t>Расходы бюджета МО ГО "Сыктывкар" в рамках основного мероприятия "Организация питания учащихся в муниципальных образовательных организациях"</t>
  </si>
  <si>
    <t>01 2 23 S2000</t>
  </si>
  <si>
    <t>01 2 95 73010</t>
  </si>
  <si>
    <t>Подпрограмма "Дети и молодежь города Сыктывкара"</t>
  </si>
  <si>
    <t>01 3 00 00000</t>
  </si>
  <si>
    <t>Расходы бюджета МО ГО "Сыктывкар" в рамках основного мероприятия "Мероприятия по профилактике безнадзорности и правонарушений среди несовершеннолетних"</t>
  </si>
  <si>
    <t>01 3 38 00000</t>
  </si>
  <si>
    <t>Подпрограмма "Оздоровление и отдых детей, проживающих в МО ГО "Сыктывкар"</t>
  </si>
  <si>
    <t>01 4 00 00000</t>
  </si>
  <si>
    <t>Расходы бюджета МО ГО "Сыктывкар" в рамках основного мероприятия "Мероприятия по проведению круглогодичного оздоровления и отдыха детей"</t>
  </si>
  <si>
    <t>01 4 41 S2040</t>
  </si>
  <si>
    <t>01 5 00 00000</t>
  </si>
  <si>
    <t>01 5 59 00000</t>
  </si>
  <si>
    <t>01 5 79 00000</t>
  </si>
  <si>
    <t>01 5 80 00000</t>
  </si>
  <si>
    <t>01 5 94 73190</t>
  </si>
  <si>
    <t>05 2 07 00000</t>
  </si>
  <si>
    <t>Управление образования администрации муниципального образования городского округа "Сыктывкар"</t>
  </si>
  <si>
    <t>975</t>
  </si>
  <si>
    <t>01 2 23 00000</t>
  </si>
  <si>
    <t>01 2 59 00000</t>
  </si>
  <si>
    <t>01 2 60 00000</t>
  </si>
  <si>
    <t>01 2 91 00000</t>
  </si>
  <si>
    <t>01 2 94 73190</t>
  </si>
  <si>
    <t>Расходы бюджета МО ГО "Сыктывкар" в рамках основного мероприятия "Создание условий для вовлечения молодежи в социальную практику, гражданского образования и патриотического воспитания молодежи, содействие формированию правовых, культурных и нравственных ценностей среди молодежи"</t>
  </si>
  <si>
    <t>01 3 34 00000</t>
  </si>
  <si>
    <t>Расходы бюджета МО ГО "Сыктывкар" в рамках основного мероприятия "Поддержка талантливой молодежи и одаренных обучающихся"</t>
  </si>
  <si>
    <t>01 3 37 00000</t>
  </si>
  <si>
    <t>Расходы бюджета МО ГО "Сыктывкар" в рамках основного мероприятия "Обеспечение персонифицированного финансирования дополнительного образования детей"</t>
  </si>
  <si>
    <t>01 3 49 00000</t>
  </si>
  <si>
    <t>01 3 59 00000</t>
  </si>
  <si>
    <t>01 3 60 00000</t>
  </si>
  <si>
    <t>01 3 94 73190</t>
  </si>
  <si>
    <t>Управление по делам гражданской обороны, чрезвычайным ситуациям и пожарной безопасности администрации муниципального образования городского округа "Сыктывкар"</t>
  </si>
  <si>
    <t>977</t>
  </si>
  <si>
    <t>Подпрограмма "Гражданская оборона. Защита населения и территорий МО ГО "Сыктывкар" от чрезвычайных ситуаций"</t>
  </si>
  <si>
    <t>06 1 00 00000</t>
  </si>
  <si>
    <t>Расходы бюджета МО ГО "Сыктывкар" в рамках основного мероприятия "Формирование знаний у населения и совершенствование мероприятий по их пропаганде в области гражданской обороны, защиты от чрезвычайных ситуаций и безопасности людей на водных объектах"</t>
  </si>
  <si>
    <t>06 1 01 00000</t>
  </si>
  <si>
    <t>Расходы бюджета МО ГО "Сыктывкар" в рамках основного мероприятия "Организация мероприятий по профилактике несчастных случаев на водных объектах, эффективному использованию сил и средств для обеспечения безопасности людей на водных объектах, охране их жизни и здоровья"</t>
  </si>
  <si>
    <t>06 1 02 00000</t>
  </si>
  <si>
    <t>Расходы бюджета МО ГО "Сыктывкар" в рамках основного мероприятия "Организация и обеспечение эффективной работы органов управления, сил и средств Сыктывкарского звена Коми республиканской подсистемы РСЧС и гражданской обороны по защите населения и территорий МО ГО "Сыктывкар" от чрезвычайных ситуаций природного, техногенного и военного характера"</t>
  </si>
  <si>
    <t>06 1 04 00000</t>
  </si>
  <si>
    <t>Подпрограмма "Пожарная безопасность"</t>
  </si>
  <si>
    <t>06 2 00 00000</t>
  </si>
  <si>
    <t>Расходы бюджета МО ГО "Сыктывкар" в рамках основного мероприятия "Разработка и осуществление мероприятий по обеспечению первичных мер пожарной безопасности на территории МО ГО "Сыктывкар"</t>
  </si>
  <si>
    <t>06 2 05 00000</t>
  </si>
  <si>
    <t>Расходы бюджета МО ГО "Сыктывкар" в рамках основного мероприятия "Бюджетные инвестиции в объекты муниципальной собственности"</t>
  </si>
  <si>
    <t>06 2 06 00000</t>
  </si>
  <si>
    <t>Расходы бюджета МО ГО "Сыктывкар" в рамках основного мероприятия "Мероприятия по предупреждению и смягчению последствий возникновения угроз лесных пожаров"</t>
  </si>
  <si>
    <t>06 2 07 00000</t>
  </si>
  <si>
    <t>Расходы бюджета МО ГО "Сыктывкар" в рамках основного мероприятия "Организация и обеспечение мероприятий по проведению противопожарной пропаганды"</t>
  </si>
  <si>
    <t>06 2 08 00000</t>
  </si>
  <si>
    <t>Расходы бюджета МО ГО "Сыктывкар" в рамках основного мероприятия "Обеспечение мероприятий в сфере противодействия терроризму и экстремизму среди населения"</t>
  </si>
  <si>
    <t>06 3 15 00000</t>
  </si>
  <si>
    <t>06 4 00 00000</t>
  </si>
  <si>
    <t>06 4 59 00000</t>
  </si>
  <si>
    <t>06 4 79 00000</t>
  </si>
  <si>
    <t>06 4 80 00000</t>
  </si>
  <si>
    <t>Департамент финансов администрации муниципального образования городского округа "Сыктывкар"</t>
  </si>
  <si>
    <t>992</t>
  </si>
  <si>
    <t>Расходы бюджета МО ГО "Сыктывкар" в рамках основного мероприятия "Информационно-техническое сопровождение и обеспечение текущих процессов составления и исполнения бюджета МО ГО "Сыктывкар", ведения бухгалтерского учета и формирования отчетности"</t>
  </si>
  <si>
    <t>11 1 01 00000</t>
  </si>
  <si>
    <t>Подпрограмма "Управление муниципальным долгом"</t>
  </si>
  <si>
    <t>11 2 00 00000</t>
  </si>
  <si>
    <t>Расходы бюджета МО ГО "Сыктывкар" в рамках основного мероприятия "Исполнение обязательств по расходам на обслуживание муниципального долга"</t>
  </si>
  <si>
    <t>11 2 01 00000</t>
  </si>
  <si>
    <t>Обслуживание государственного (муниципального) долга</t>
  </si>
  <si>
    <t>700</t>
  </si>
  <si>
    <t>Резервный фонд администрации МО ГО "Сыктывкар"</t>
  </si>
  <si>
    <t>99 0 00 90010</t>
  </si>
  <si>
    <t>Резерв средств на открытие новых муниципальных учреждений, изменение действующей сети учреждений в МО ГО "Сыктывкар", подведомственных главным распорядителям бюджетных средств МО ГО "Сыктывкар"; на финансовое обеспечение софинансирования мероприятий, осуществляемых за счет безвозмездных поступлений; на повышение оплаты труда и пенсионное обеспечение в соответствии с действующим законодательством; на исполнение обязательств, предусмотренных разделом IX Жилищного кодекса Российской Федерации, статьей 24.7 Федерального закона от 24.06.1998 № 89-ФЗ "Об отходах производства и потребления" в части имущества, находящегося в собственности МО ГО "Сыктывкар"</t>
  </si>
  <si>
    <t>99 0 00 99980</t>
  </si>
  <si>
    <t>Условно утверждаемые (утвержденные) расходы</t>
  </si>
  <si>
    <t>99 0 00 99990</t>
  </si>
  <si>
    <t>ИТОГО</t>
  </si>
  <si>
    <t>от 10.12.2019 г. № 44/2019-631</t>
  </si>
  <si>
    <t>от 14.12.2018 № 35/2018-485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</si>
</sst>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0"/>
      <name val="Arial"/>
    </font>
    <font>
      <sz val="12"/>
      <name val="Times New Roman"/>
      <family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2" fillId="0" borderId="0" xfId="1"/>
    <xf numFmtId="0" fontId="4" fillId="0" borderId="0" xfId="1" applyFont="1" applyFill="1"/>
    <xf numFmtId="0" fontId="6" fillId="0" borderId="0" xfId="1" applyFont="1" applyBorder="1" applyAlignment="1" applyProtection="1"/>
    <xf numFmtId="0" fontId="2" fillId="0" borderId="1" xfId="1" applyBorder="1" applyAlignment="1"/>
    <xf numFmtId="0" fontId="5" fillId="0" borderId="0" xfId="0" applyFont="1" applyFill="1" applyAlignment="1">
      <alignment horizontal="right" vertical="center"/>
    </xf>
    <xf numFmtId="49" fontId="5" fillId="0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Border="1" applyAlignment="1" applyProtection="1">
      <alignment horizontal="left" wrapText="1"/>
    </xf>
    <xf numFmtId="49" fontId="5" fillId="0" borderId="3" xfId="1" applyNumberFormat="1" applyFont="1" applyBorder="1" applyAlignment="1" applyProtection="1">
      <alignment horizontal="center" wrapText="1"/>
    </xf>
    <xf numFmtId="165" fontId="5" fillId="0" borderId="3" xfId="1" applyNumberFormat="1" applyFont="1" applyBorder="1" applyAlignment="1" applyProtection="1">
      <alignment horizontal="right" wrapText="1"/>
    </xf>
    <xf numFmtId="0" fontId="3" fillId="0" borderId="4" xfId="1" applyNumberFormat="1" applyFont="1" applyBorder="1" applyAlignment="1" applyProtection="1">
      <alignment horizontal="left" wrapText="1"/>
    </xf>
    <xf numFmtId="49" fontId="3" fillId="0" borderId="4" xfId="1" applyNumberFormat="1" applyFont="1" applyBorder="1" applyAlignment="1" applyProtection="1">
      <alignment horizontal="center" wrapText="1"/>
    </xf>
    <xf numFmtId="165" fontId="3" fillId="0" borderId="4" xfId="1" applyNumberFormat="1" applyFont="1" applyBorder="1" applyAlignment="1" applyProtection="1">
      <alignment horizontal="right" wrapText="1"/>
    </xf>
    <xf numFmtId="0" fontId="5" fillId="0" borderId="4" xfId="1" applyNumberFormat="1" applyFont="1" applyBorder="1" applyAlignment="1" applyProtection="1">
      <alignment horizontal="left" wrapText="1"/>
    </xf>
    <xf numFmtId="49" fontId="5" fillId="0" borderId="4" xfId="1" applyNumberFormat="1" applyFont="1" applyBorder="1" applyAlignment="1" applyProtection="1">
      <alignment horizontal="center" wrapText="1"/>
    </xf>
    <xf numFmtId="165" fontId="5" fillId="0" borderId="4" xfId="1" applyNumberFormat="1" applyFont="1" applyBorder="1" applyAlignment="1" applyProtection="1">
      <alignment horizontal="right" wrapText="1"/>
    </xf>
    <xf numFmtId="165" fontId="3" fillId="0" borderId="4" xfId="1" applyNumberFormat="1" applyFont="1" applyFill="1" applyBorder="1" applyAlignment="1" applyProtection="1">
      <alignment horizontal="right" wrapText="1"/>
    </xf>
    <xf numFmtId="0" fontId="3" fillId="0" borderId="4" xfId="1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center"/>
    </xf>
    <xf numFmtId="165" fontId="7" fillId="0" borderId="0" xfId="0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0" xfId="2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_Tmp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583"/>
  <sheetViews>
    <sheetView showGridLines="0" tabSelected="1" view="pageBreakPreview" zoomScaleNormal="80" zoomScaleSheetLayoutView="100" workbookViewId="0">
      <pane xSplit="2" ySplit="13" topLeftCell="C14" activePane="bottomRight" state="frozen"/>
      <selection pane="topRight" activeCell="C1" sqref="C1"/>
      <selection pane="bottomLeft" activeCell="A3" sqref="A3"/>
      <selection pane="bottomRight" activeCell="A10" sqref="A10"/>
    </sheetView>
  </sheetViews>
  <sheetFormatPr defaultRowHeight="12.75" customHeight="1" outlineLevelRow="5"/>
  <cols>
    <col min="1" max="1" width="81.5703125" style="1" customWidth="1"/>
    <col min="2" max="2" width="8.85546875" style="1" customWidth="1"/>
    <col min="3" max="3" width="16.140625" style="1" customWidth="1"/>
    <col min="4" max="4" width="6.85546875" style="1" customWidth="1"/>
    <col min="5" max="6" width="14.5703125" style="1" customWidth="1"/>
    <col min="7" max="244" width="9.140625" style="1"/>
    <col min="245" max="245" width="52.7109375" style="1" customWidth="1"/>
    <col min="246" max="246" width="8.7109375" style="1" customWidth="1"/>
    <col min="247" max="247" width="13.85546875" style="1" customWidth="1"/>
    <col min="248" max="248" width="8.7109375" style="1" customWidth="1"/>
    <col min="249" max="251" width="16.140625" style="1" customWidth="1"/>
    <col min="252" max="252" width="9.140625" style="1" customWidth="1"/>
    <col min="253" max="255" width="15.42578125" style="1" customWidth="1"/>
    <col min="256" max="256" width="9.140625" style="1"/>
    <col min="257" max="259" width="10.5703125" style="1" bestFit="1" customWidth="1"/>
    <col min="260" max="500" width="9.140625" style="1"/>
    <col min="501" max="501" width="52.7109375" style="1" customWidth="1"/>
    <col min="502" max="502" width="8.7109375" style="1" customWidth="1"/>
    <col min="503" max="503" width="13.85546875" style="1" customWidth="1"/>
    <col min="504" max="504" width="8.7109375" style="1" customWidth="1"/>
    <col min="505" max="507" width="16.140625" style="1" customWidth="1"/>
    <col min="508" max="508" width="9.140625" style="1" customWidth="1"/>
    <col min="509" max="511" width="15.42578125" style="1" customWidth="1"/>
    <col min="512" max="512" width="9.140625" style="1"/>
    <col min="513" max="515" width="10.5703125" style="1" bestFit="1" customWidth="1"/>
    <col min="516" max="756" width="9.140625" style="1"/>
    <col min="757" max="757" width="52.7109375" style="1" customWidth="1"/>
    <col min="758" max="758" width="8.7109375" style="1" customWidth="1"/>
    <col min="759" max="759" width="13.85546875" style="1" customWidth="1"/>
    <col min="760" max="760" width="8.7109375" style="1" customWidth="1"/>
    <col min="761" max="763" width="16.140625" style="1" customWidth="1"/>
    <col min="764" max="764" width="9.140625" style="1" customWidth="1"/>
    <col min="765" max="767" width="15.42578125" style="1" customWidth="1"/>
    <col min="768" max="768" width="9.140625" style="1"/>
    <col min="769" max="771" width="10.5703125" style="1" bestFit="1" customWidth="1"/>
    <col min="772" max="1012" width="9.140625" style="1"/>
    <col min="1013" max="1013" width="52.7109375" style="1" customWidth="1"/>
    <col min="1014" max="1014" width="8.7109375" style="1" customWidth="1"/>
    <col min="1015" max="1015" width="13.85546875" style="1" customWidth="1"/>
    <col min="1016" max="1016" width="8.7109375" style="1" customWidth="1"/>
    <col min="1017" max="1019" width="16.140625" style="1" customWidth="1"/>
    <col min="1020" max="1020" width="9.140625" style="1" customWidth="1"/>
    <col min="1021" max="1023" width="15.42578125" style="1" customWidth="1"/>
    <col min="1024" max="1024" width="9.140625" style="1"/>
    <col min="1025" max="1027" width="10.5703125" style="1" bestFit="1" customWidth="1"/>
    <col min="1028" max="1268" width="9.140625" style="1"/>
    <col min="1269" max="1269" width="52.7109375" style="1" customWidth="1"/>
    <col min="1270" max="1270" width="8.7109375" style="1" customWidth="1"/>
    <col min="1271" max="1271" width="13.85546875" style="1" customWidth="1"/>
    <col min="1272" max="1272" width="8.7109375" style="1" customWidth="1"/>
    <col min="1273" max="1275" width="16.140625" style="1" customWidth="1"/>
    <col min="1276" max="1276" width="9.140625" style="1" customWidth="1"/>
    <col min="1277" max="1279" width="15.42578125" style="1" customWidth="1"/>
    <col min="1280" max="1280" width="9.140625" style="1"/>
    <col min="1281" max="1283" width="10.5703125" style="1" bestFit="1" customWidth="1"/>
    <col min="1284" max="1524" width="9.140625" style="1"/>
    <col min="1525" max="1525" width="52.7109375" style="1" customWidth="1"/>
    <col min="1526" max="1526" width="8.7109375" style="1" customWidth="1"/>
    <col min="1527" max="1527" width="13.85546875" style="1" customWidth="1"/>
    <col min="1528" max="1528" width="8.7109375" style="1" customWidth="1"/>
    <col min="1529" max="1531" width="16.140625" style="1" customWidth="1"/>
    <col min="1532" max="1532" width="9.140625" style="1" customWidth="1"/>
    <col min="1533" max="1535" width="15.42578125" style="1" customWidth="1"/>
    <col min="1536" max="1536" width="9.140625" style="1"/>
    <col min="1537" max="1539" width="10.5703125" style="1" bestFit="1" customWidth="1"/>
    <col min="1540" max="1780" width="9.140625" style="1"/>
    <col min="1781" max="1781" width="52.7109375" style="1" customWidth="1"/>
    <col min="1782" max="1782" width="8.7109375" style="1" customWidth="1"/>
    <col min="1783" max="1783" width="13.85546875" style="1" customWidth="1"/>
    <col min="1784" max="1784" width="8.7109375" style="1" customWidth="1"/>
    <col min="1785" max="1787" width="16.140625" style="1" customWidth="1"/>
    <col min="1788" max="1788" width="9.140625" style="1" customWidth="1"/>
    <col min="1789" max="1791" width="15.42578125" style="1" customWidth="1"/>
    <col min="1792" max="1792" width="9.140625" style="1"/>
    <col min="1793" max="1795" width="10.5703125" style="1" bestFit="1" customWidth="1"/>
    <col min="1796" max="2036" width="9.140625" style="1"/>
    <col min="2037" max="2037" width="52.7109375" style="1" customWidth="1"/>
    <col min="2038" max="2038" width="8.7109375" style="1" customWidth="1"/>
    <col min="2039" max="2039" width="13.85546875" style="1" customWidth="1"/>
    <col min="2040" max="2040" width="8.7109375" style="1" customWidth="1"/>
    <col min="2041" max="2043" width="16.140625" style="1" customWidth="1"/>
    <col min="2044" max="2044" width="9.140625" style="1" customWidth="1"/>
    <col min="2045" max="2047" width="15.42578125" style="1" customWidth="1"/>
    <col min="2048" max="2048" width="9.140625" style="1"/>
    <col min="2049" max="2051" width="10.5703125" style="1" bestFit="1" customWidth="1"/>
    <col min="2052" max="2292" width="9.140625" style="1"/>
    <col min="2293" max="2293" width="52.7109375" style="1" customWidth="1"/>
    <col min="2294" max="2294" width="8.7109375" style="1" customWidth="1"/>
    <col min="2295" max="2295" width="13.85546875" style="1" customWidth="1"/>
    <col min="2296" max="2296" width="8.7109375" style="1" customWidth="1"/>
    <col min="2297" max="2299" width="16.140625" style="1" customWidth="1"/>
    <col min="2300" max="2300" width="9.140625" style="1" customWidth="1"/>
    <col min="2301" max="2303" width="15.42578125" style="1" customWidth="1"/>
    <col min="2304" max="2304" width="9.140625" style="1"/>
    <col min="2305" max="2307" width="10.5703125" style="1" bestFit="1" customWidth="1"/>
    <col min="2308" max="2548" width="9.140625" style="1"/>
    <col min="2549" max="2549" width="52.7109375" style="1" customWidth="1"/>
    <col min="2550" max="2550" width="8.7109375" style="1" customWidth="1"/>
    <col min="2551" max="2551" width="13.85546875" style="1" customWidth="1"/>
    <col min="2552" max="2552" width="8.7109375" style="1" customWidth="1"/>
    <col min="2553" max="2555" width="16.140625" style="1" customWidth="1"/>
    <col min="2556" max="2556" width="9.140625" style="1" customWidth="1"/>
    <col min="2557" max="2559" width="15.42578125" style="1" customWidth="1"/>
    <col min="2560" max="2560" width="9.140625" style="1"/>
    <col min="2561" max="2563" width="10.5703125" style="1" bestFit="1" customWidth="1"/>
    <col min="2564" max="2804" width="9.140625" style="1"/>
    <col min="2805" max="2805" width="52.7109375" style="1" customWidth="1"/>
    <col min="2806" max="2806" width="8.7109375" style="1" customWidth="1"/>
    <col min="2807" max="2807" width="13.85546875" style="1" customWidth="1"/>
    <col min="2808" max="2808" width="8.7109375" style="1" customWidth="1"/>
    <col min="2809" max="2811" width="16.140625" style="1" customWidth="1"/>
    <col min="2812" max="2812" width="9.140625" style="1" customWidth="1"/>
    <col min="2813" max="2815" width="15.42578125" style="1" customWidth="1"/>
    <col min="2816" max="2816" width="9.140625" style="1"/>
    <col min="2817" max="2819" width="10.5703125" style="1" bestFit="1" customWidth="1"/>
    <col min="2820" max="3060" width="9.140625" style="1"/>
    <col min="3061" max="3061" width="52.7109375" style="1" customWidth="1"/>
    <col min="3062" max="3062" width="8.7109375" style="1" customWidth="1"/>
    <col min="3063" max="3063" width="13.85546875" style="1" customWidth="1"/>
    <col min="3064" max="3064" width="8.7109375" style="1" customWidth="1"/>
    <col min="3065" max="3067" width="16.140625" style="1" customWidth="1"/>
    <col min="3068" max="3068" width="9.140625" style="1" customWidth="1"/>
    <col min="3069" max="3071" width="15.42578125" style="1" customWidth="1"/>
    <col min="3072" max="3072" width="9.140625" style="1"/>
    <col min="3073" max="3075" width="10.5703125" style="1" bestFit="1" customWidth="1"/>
    <col min="3076" max="3316" width="9.140625" style="1"/>
    <col min="3317" max="3317" width="52.7109375" style="1" customWidth="1"/>
    <col min="3318" max="3318" width="8.7109375" style="1" customWidth="1"/>
    <col min="3319" max="3319" width="13.85546875" style="1" customWidth="1"/>
    <col min="3320" max="3320" width="8.7109375" style="1" customWidth="1"/>
    <col min="3321" max="3323" width="16.140625" style="1" customWidth="1"/>
    <col min="3324" max="3324" width="9.140625" style="1" customWidth="1"/>
    <col min="3325" max="3327" width="15.42578125" style="1" customWidth="1"/>
    <col min="3328" max="3328" width="9.140625" style="1"/>
    <col min="3329" max="3331" width="10.5703125" style="1" bestFit="1" customWidth="1"/>
    <col min="3332" max="3572" width="9.140625" style="1"/>
    <col min="3573" max="3573" width="52.7109375" style="1" customWidth="1"/>
    <col min="3574" max="3574" width="8.7109375" style="1" customWidth="1"/>
    <col min="3575" max="3575" width="13.85546875" style="1" customWidth="1"/>
    <col min="3576" max="3576" width="8.7109375" style="1" customWidth="1"/>
    <col min="3577" max="3579" width="16.140625" style="1" customWidth="1"/>
    <col min="3580" max="3580" width="9.140625" style="1" customWidth="1"/>
    <col min="3581" max="3583" width="15.42578125" style="1" customWidth="1"/>
    <col min="3584" max="3584" width="9.140625" style="1"/>
    <col min="3585" max="3587" width="10.5703125" style="1" bestFit="1" customWidth="1"/>
    <col min="3588" max="3828" width="9.140625" style="1"/>
    <col min="3829" max="3829" width="52.7109375" style="1" customWidth="1"/>
    <col min="3830" max="3830" width="8.7109375" style="1" customWidth="1"/>
    <col min="3831" max="3831" width="13.85546875" style="1" customWidth="1"/>
    <col min="3832" max="3832" width="8.7109375" style="1" customWidth="1"/>
    <col min="3833" max="3835" width="16.140625" style="1" customWidth="1"/>
    <col min="3836" max="3836" width="9.140625" style="1" customWidth="1"/>
    <col min="3837" max="3839" width="15.42578125" style="1" customWidth="1"/>
    <col min="3840" max="3840" width="9.140625" style="1"/>
    <col min="3841" max="3843" width="10.5703125" style="1" bestFit="1" customWidth="1"/>
    <col min="3844" max="4084" width="9.140625" style="1"/>
    <col min="4085" max="4085" width="52.7109375" style="1" customWidth="1"/>
    <col min="4086" max="4086" width="8.7109375" style="1" customWidth="1"/>
    <col min="4087" max="4087" width="13.85546875" style="1" customWidth="1"/>
    <col min="4088" max="4088" width="8.7109375" style="1" customWidth="1"/>
    <col min="4089" max="4091" width="16.140625" style="1" customWidth="1"/>
    <col min="4092" max="4092" width="9.140625" style="1" customWidth="1"/>
    <col min="4093" max="4095" width="15.42578125" style="1" customWidth="1"/>
    <col min="4096" max="4096" width="9.140625" style="1"/>
    <col min="4097" max="4099" width="10.5703125" style="1" bestFit="1" customWidth="1"/>
    <col min="4100" max="4340" width="9.140625" style="1"/>
    <col min="4341" max="4341" width="52.7109375" style="1" customWidth="1"/>
    <col min="4342" max="4342" width="8.7109375" style="1" customWidth="1"/>
    <col min="4343" max="4343" width="13.85546875" style="1" customWidth="1"/>
    <col min="4344" max="4344" width="8.7109375" style="1" customWidth="1"/>
    <col min="4345" max="4347" width="16.140625" style="1" customWidth="1"/>
    <col min="4348" max="4348" width="9.140625" style="1" customWidth="1"/>
    <col min="4349" max="4351" width="15.42578125" style="1" customWidth="1"/>
    <col min="4352" max="4352" width="9.140625" style="1"/>
    <col min="4353" max="4355" width="10.5703125" style="1" bestFit="1" customWidth="1"/>
    <col min="4356" max="4596" width="9.140625" style="1"/>
    <col min="4597" max="4597" width="52.7109375" style="1" customWidth="1"/>
    <col min="4598" max="4598" width="8.7109375" style="1" customWidth="1"/>
    <col min="4599" max="4599" width="13.85546875" style="1" customWidth="1"/>
    <col min="4600" max="4600" width="8.7109375" style="1" customWidth="1"/>
    <col min="4601" max="4603" width="16.140625" style="1" customWidth="1"/>
    <col min="4604" max="4604" width="9.140625" style="1" customWidth="1"/>
    <col min="4605" max="4607" width="15.42578125" style="1" customWidth="1"/>
    <col min="4608" max="4608" width="9.140625" style="1"/>
    <col min="4609" max="4611" width="10.5703125" style="1" bestFit="1" customWidth="1"/>
    <col min="4612" max="4852" width="9.140625" style="1"/>
    <col min="4853" max="4853" width="52.7109375" style="1" customWidth="1"/>
    <col min="4854" max="4854" width="8.7109375" style="1" customWidth="1"/>
    <col min="4855" max="4855" width="13.85546875" style="1" customWidth="1"/>
    <col min="4856" max="4856" width="8.7109375" style="1" customWidth="1"/>
    <col min="4857" max="4859" width="16.140625" style="1" customWidth="1"/>
    <col min="4860" max="4860" width="9.140625" style="1" customWidth="1"/>
    <col min="4861" max="4863" width="15.42578125" style="1" customWidth="1"/>
    <col min="4864" max="4864" width="9.140625" style="1"/>
    <col min="4865" max="4867" width="10.5703125" style="1" bestFit="1" customWidth="1"/>
    <col min="4868" max="5108" width="9.140625" style="1"/>
    <col min="5109" max="5109" width="52.7109375" style="1" customWidth="1"/>
    <col min="5110" max="5110" width="8.7109375" style="1" customWidth="1"/>
    <col min="5111" max="5111" width="13.85546875" style="1" customWidth="1"/>
    <col min="5112" max="5112" width="8.7109375" style="1" customWidth="1"/>
    <col min="5113" max="5115" width="16.140625" style="1" customWidth="1"/>
    <col min="5116" max="5116" width="9.140625" style="1" customWidth="1"/>
    <col min="5117" max="5119" width="15.42578125" style="1" customWidth="1"/>
    <col min="5120" max="5120" width="9.140625" style="1"/>
    <col min="5121" max="5123" width="10.5703125" style="1" bestFit="1" customWidth="1"/>
    <col min="5124" max="5364" width="9.140625" style="1"/>
    <col min="5365" max="5365" width="52.7109375" style="1" customWidth="1"/>
    <col min="5366" max="5366" width="8.7109375" style="1" customWidth="1"/>
    <col min="5367" max="5367" width="13.85546875" style="1" customWidth="1"/>
    <col min="5368" max="5368" width="8.7109375" style="1" customWidth="1"/>
    <col min="5369" max="5371" width="16.140625" style="1" customWidth="1"/>
    <col min="5372" max="5372" width="9.140625" style="1" customWidth="1"/>
    <col min="5373" max="5375" width="15.42578125" style="1" customWidth="1"/>
    <col min="5376" max="5376" width="9.140625" style="1"/>
    <col min="5377" max="5379" width="10.5703125" style="1" bestFit="1" customWidth="1"/>
    <col min="5380" max="5620" width="9.140625" style="1"/>
    <col min="5621" max="5621" width="52.7109375" style="1" customWidth="1"/>
    <col min="5622" max="5622" width="8.7109375" style="1" customWidth="1"/>
    <col min="5623" max="5623" width="13.85546875" style="1" customWidth="1"/>
    <col min="5624" max="5624" width="8.7109375" style="1" customWidth="1"/>
    <col min="5625" max="5627" width="16.140625" style="1" customWidth="1"/>
    <col min="5628" max="5628" width="9.140625" style="1" customWidth="1"/>
    <col min="5629" max="5631" width="15.42578125" style="1" customWidth="1"/>
    <col min="5632" max="5632" width="9.140625" style="1"/>
    <col min="5633" max="5635" width="10.5703125" style="1" bestFit="1" customWidth="1"/>
    <col min="5636" max="5876" width="9.140625" style="1"/>
    <col min="5877" max="5877" width="52.7109375" style="1" customWidth="1"/>
    <col min="5878" max="5878" width="8.7109375" style="1" customWidth="1"/>
    <col min="5879" max="5879" width="13.85546875" style="1" customWidth="1"/>
    <col min="5880" max="5880" width="8.7109375" style="1" customWidth="1"/>
    <col min="5881" max="5883" width="16.140625" style="1" customWidth="1"/>
    <col min="5884" max="5884" width="9.140625" style="1" customWidth="1"/>
    <col min="5885" max="5887" width="15.42578125" style="1" customWidth="1"/>
    <col min="5888" max="5888" width="9.140625" style="1"/>
    <col min="5889" max="5891" width="10.5703125" style="1" bestFit="1" customWidth="1"/>
    <col min="5892" max="6132" width="9.140625" style="1"/>
    <col min="6133" max="6133" width="52.7109375" style="1" customWidth="1"/>
    <col min="6134" max="6134" width="8.7109375" style="1" customWidth="1"/>
    <col min="6135" max="6135" width="13.85546875" style="1" customWidth="1"/>
    <col min="6136" max="6136" width="8.7109375" style="1" customWidth="1"/>
    <col min="6137" max="6139" width="16.140625" style="1" customWidth="1"/>
    <col min="6140" max="6140" width="9.140625" style="1" customWidth="1"/>
    <col min="6141" max="6143" width="15.42578125" style="1" customWidth="1"/>
    <col min="6144" max="6144" width="9.140625" style="1"/>
    <col min="6145" max="6147" width="10.5703125" style="1" bestFit="1" customWidth="1"/>
    <col min="6148" max="6388" width="9.140625" style="1"/>
    <col min="6389" max="6389" width="52.7109375" style="1" customWidth="1"/>
    <col min="6390" max="6390" width="8.7109375" style="1" customWidth="1"/>
    <col min="6391" max="6391" width="13.85546875" style="1" customWidth="1"/>
    <col min="6392" max="6392" width="8.7109375" style="1" customWidth="1"/>
    <col min="6393" max="6395" width="16.140625" style="1" customWidth="1"/>
    <col min="6396" max="6396" width="9.140625" style="1" customWidth="1"/>
    <col min="6397" max="6399" width="15.42578125" style="1" customWidth="1"/>
    <col min="6400" max="6400" width="9.140625" style="1"/>
    <col min="6401" max="6403" width="10.5703125" style="1" bestFit="1" customWidth="1"/>
    <col min="6404" max="6644" width="9.140625" style="1"/>
    <col min="6645" max="6645" width="52.7109375" style="1" customWidth="1"/>
    <col min="6646" max="6646" width="8.7109375" style="1" customWidth="1"/>
    <col min="6647" max="6647" width="13.85546875" style="1" customWidth="1"/>
    <col min="6648" max="6648" width="8.7109375" style="1" customWidth="1"/>
    <col min="6649" max="6651" width="16.140625" style="1" customWidth="1"/>
    <col min="6652" max="6652" width="9.140625" style="1" customWidth="1"/>
    <col min="6653" max="6655" width="15.42578125" style="1" customWidth="1"/>
    <col min="6656" max="6656" width="9.140625" style="1"/>
    <col min="6657" max="6659" width="10.5703125" style="1" bestFit="1" customWidth="1"/>
    <col min="6660" max="6900" width="9.140625" style="1"/>
    <col min="6901" max="6901" width="52.7109375" style="1" customWidth="1"/>
    <col min="6902" max="6902" width="8.7109375" style="1" customWidth="1"/>
    <col min="6903" max="6903" width="13.85546875" style="1" customWidth="1"/>
    <col min="6904" max="6904" width="8.7109375" style="1" customWidth="1"/>
    <col min="6905" max="6907" width="16.140625" style="1" customWidth="1"/>
    <col min="6908" max="6908" width="9.140625" style="1" customWidth="1"/>
    <col min="6909" max="6911" width="15.42578125" style="1" customWidth="1"/>
    <col min="6912" max="6912" width="9.140625" style="1"/>
    <col min="6913" max="6915" width="10.5703125" style="1" bestFit="1" customWidth="1"/>
    <col min="6916" max="7156" width="9.140625" style="1"/>
    <col min="7157" max="7157" width="52.7109375" style="1" customWidth="1"/>
    <col min="7158" max="7158" width="8.7109375" style="1" customWidth="1"/>
    <col min="7159" max="7159" width="13.85546875" style="1" customWidth="1"/>
    <col min="7160" max="7160" width="8.7109375" style="1" customWidth="1"/>
    <col min="7161" max="7163" width="16.140625" style="1" customWidth="1"/>
    <col min="7164" max="7164" width="9.140625" style="1" customWidth="1"/>
    <col min="7165" max="7167" width="15.42578125" style="1" customWidth="1"/>
    <col min="7168" max="7168" width="9.140625" style="1"/>
    <col min="7169" max="7171" width="10.5703125" style="1" bestFit="1" customWidth="1"/>
    <col min="7172" max="7412" width="9.140625" style="1"/>
    <col min="7413" max="7413" width="52.7109375" style="1" customWidth="1"/>
    <col min="7414" max="7414" width="8.7109375" style="1" customWidth="1"/>
    <col min="7415" max="7415" width="13.85546875" style="1" customWidth="1"/>
    <col min="7416" max="7416" width="8.7109375" style="1" customWidth="1"/>
    <col min="7417" max="7419" width="16.140625" style="1" customWidth="1"/>
    <col min="7420" max="7420" width="9.140625" style="1" customWidth="1"/>
    <col min="7421" max="7423" width="15.42578125" style="1" customWidth="1"/>
    <col min="7424" max="7424" width="9.140625" style="1"/>
    <col min="7425" max="7427" width="10.5703125" style="1" bestFit="1" customWidth="1"/>
    <col min="7428" max="7668" width="9.140625" style="1"/>
    <col min="7669" max="7669" width="52.7109375" style="1" customWidth="1"/>
    <col min="7670" max="7670" width="8.7109375" style="1" customWidth="1"/>
    <col min="7671" max="7671" width="13.85546875" style="1" customWidth="1"/>
    <col min="7672" max="7672" width="8.7109375" style="1" customWidth="1"/>
    <col min="7673" max="7675" width="16.140625" style="1" customWidth="1"/>
    <col min="7676" max="7676" width="9.140625" style="1" customWidth="1"/>
    <col min="7677" max="7679" width="15.42578125" style="1" customWidth="1"/>
    <col min="7680" max="7680" width="9.140625" style="1"/>
    <col min="7681" max="7683" width="10.5703125" style="1" bestFit="1" customWidth="1"/>
    <col min="7684" max="7924" width="9.140625" style="1"/>
    <col min="7925" max="7925" width="52.7109375" style="1" customWidth="1"/>
    <col min="7926" max="7926" width="8.7109375" style="1" customWidth="1"/>
    <col min="7927" max="7927" width="13.85546875" style="1" customWidth="1"/>
    <col min="7928" max="7928" width="8.7109375" style="1" customWidth="1"/>
    <col min="7929" max="7931" width="16.140625" style="1" customWidth="1"/>
    <col min="7932" max="7932" width="9.140625" style="1" customWidth="1"/>
    <col min="7933" max="7935" width="15.42578125" style="1" customWidth="1"/>
    <col min="7936" max="7936" width="9.140625" style="1"/>
    <col min="7937" max="7939" width="10.5703125" style="1" bestFit="1" customWidth="1"/>
    <col min="7940" max="8180" width="9.140625" style="1"/>
    <col min="8181" max="8181" width="52.7109375" style="1" customWidth="1"/>
    <col min="8182" max="8182" width="8.7109375" style="1" customWidth="1"/>
    <col min="8183" max="8183" width="13.85546875" style="1" customWidth="1"/>
    <col min="8184" max="8184" width="8.7109375" style="1" customWidth="1"/>
    <col min="8185" max="8187" width="16.140625" style="1" customWidth="1"/>
    <col min="8188" max="8188" width="9.140625" style="1" customWidth="1"/>
    <col min="8189" max="8191" width="15.42578125" style="1" customWidth="1"/>
    <col min="8192" max="8192" width="9.140625" style="1"/>
    <col min="8193" max="8195" width="10.5703125" style="1" bestFit="1" customWidth="1"/>
    <col min="8196" max="8436" width="9.140625" style="1"/>
    <col min="8437" max="8437" width="52.7109375" style="1" customWidth="1"/>
    <col min="8438" max="8438" width="8.7109375" style="1" customWidth="1"/>
    <col min="8439" max="8439" width="13.85546875" style="1" customWidth="1"/>
    <col min="8440" max="8440" width="8.7109375" style="1" customWidth="1"/>
    <col min="8441" max="8443" width="16.140625" style="1" customWidth="1"/>
    <col min="8444" max="8444" width="9.140625" style="1" customWidth="1"/>
    <col min="8445" max="8447" width="15.42578125" style="1" customWidth="1"/>
    <col min="8448" max="8448" width="9.140625" style="1"/>
    <col min="8449" max="8451" width="10.5703125" style="1" bestFit="1" customWidth="1"/>
    <col min="8452" max="8692" width="9.140625" style="1"/>
    <col min="8693" max="8693" width="52.7109375" style="1" customWidth="1"/>
    <col min="8694" max="8694" width="8.7109375" style="1" customWidth="1"/>
    <col min="8695" max="8695" width="13.85546875" style="1" customWidth="1"/>
    <col min="8696" max="8696" width="8.7109375" style="1" customWidth="1"/>
    <col min="8697" max="8699" width="16.140625" style="1" customWidth="1"/>
    <col min="8700" max="8700" width="9.140625" style="1" customWidth="1"/>
    <col min="8701" max="8703" width="15.42578125" style="1" customWidth="1"/>
    <col min="8704" max="8704" width="9.140625" style="1"/>
    <col min="8705" max="8707" width="10.5703125" style="1" bestFit="1" customWidth="1"/>
    <col min="8708" max="8948" width="9.140625" style="1"/>
    <col min="8949" max="8949" width="52.7109375" style="1" customWidth="1"/>
    <col min="8950" max="8950" width="8.7109375" style="1" customWidth="1"/>
    <col min="8951" max="8951" width="13.85546875" style="1" customWidth="1"/>
    <col min="8952" max="8952" width="8.7109375" style="1" customWidth="1"/>
    <col min="8953" max="8955" width="16.140625" style="1" customWidth="1"/>
    <col min="8956" max="8956" width="9.140625" style="1" customWidth="1"/>
    <col min="8957" max="8959" width="15.42578125" style="1" customWidth="1"/>
    <col min="8960" max="8960" width="9.140625" style="1"/>
    <col min="8961" max="8963" width="10.5703125" style="1" bestFit="1" customWidth="1"/>
    <col min="8964" max="9204" width="9.140625" style="1"/>
    <col min="9205" max="9205" width="52.7109375" style="1" customWidth="1"/>
    <col min="9206" max="9206" width="8.7109375" style="1" customWidth="1"/>
    <col min="9207" max="9207" width="13.85546875" style="1" customWidth="1"/>
    <col min="9208" max="9208" width="8.7109375" style="1" customWidth="1"/>
    <col min="9209" max="9211" width="16.140625" style="1" customWidth="1"/>
    <col min="9212" max="9212" width="9.140625" style="1" customWidth="1"/>
    <col min="9213" max="9215" width="15.42578125" style="1" customWidth="1"/>
    <col min="9216" max="9216" width="9.140625" style="1"/>
    <col min="9217" max="9219" width="10.5703125" style="1" bestFit="1" customWidth="1"/>
    <col min="9220" max="9460" width="9.140625" style="1"/>
    <col min="9461" max="9461" width="52.7109375" style="1" customWidth="1"/>
    <col min="9462" max="9462" width="8.7109375" style="1" customWidth="1"/>
    <col min="9463" max="9463" width="13.85546875" style="1" customWidth="1"/>
    <col min="9464" max="9464" width="8.7109375" style="1" customWidth="1"/>
    <col min="9465" max="9467" width="16.140625" style="1" customWidth="1"/>
    <col min="9468" max="9468" width="9.140625" style="1" customWidth="1"/>
    <col min="9469" max="9471" width="15.42578125" style="1" customWidth="1"/>
    <col min="9472" max="9472" width="9.140625" style="1"/>
    <col min="9473" max="9475" width="10.5703125" style="1" bestFit="1" customWidth="1"/>
    <col min="9476" max="9716" width="9.140625" style="1"/>
    <col min="9717" max="9717" width="52.7109375" style="1" customWidth="1"/>
    <col min="9718" max="9718" width="8.7109375" style="1" customWidth="1"/>
    <col min="9719" max="9719" width="13.85546875" style="1" customWidth="1"/>
    <col min="9720" max="9720" width="8.7109375" style="1" customWidth="1"/>
    <col min="9721" max="9723" width="16.140625" style="1" customWidth="1"/>
    <col min="9724" max="9724" width="9.140625" style="1" customWidth="1"/>
    <col min="9725" max="9727" width="15.42578125" style="1" customWidth="1"/>
    <col min="9728" max="9728" width="9.140625" style="1"/>
    <col min="9729" max="9731" width="10.5703125" style="1" bestFit="1" customWidth="1"/>
    <col min="9732" max="9972" width="9.140625" style="1"/>
    <col min="9973" max="9973" width="52.7109375" style="1" customWidth="1"/>
    <col min="9974" max="9974" width="8.7109375" style="1" customWidth="1"/>
    <col min="9975" max="9975" width="13.85546875" style="1" customWidth="1"/>
    <col min="9976" max="9976" width="8.7109375" style="1" customWidth="1"/>
    <col min="9977" max="9979" width="16.140625" style="1" customWidth="1"/>
    <col min="9980" max="9980" width="9.140625" style="1" customWidth="1"/>
    <col min="9981" max="9983" width="15.42578125" style="1" customWidth="1"/>
    <col min="9984" max="9984" width="9.140625" style="1"/>
    <col min="9985" max="9987" width="10.5703125" style="1" bestFit="1" customWidth="1"/>
    <col min="9988" max="10228" width="9.140625" style="1"/>
    <col min="10229" max="10229" width="52.7109375" style="1" customWidth="1"/>
    <col min="10230" max="10230" width="8.7109375" style="1" customWidth="1"/>
    <col min="10231" max="10231" width="13.85546875" style="1" customWidth="1"/>
    <col min="10232" max="10232" width="8.7109375" style="1" customWidth="1"/>
    <col min="10233" max="10235" width="16.140625" style="1" customWidth="1"/>
    <col min="10236" max="10236" width="9.140625" style="1" customWidth="1"/>
    <col min="10237" max="10239" width="15.42578125" style="1" customWidth="1"/>
    <col min="10240" max="10240" width="9.140625" style="1"/>
    <col min="10241" max="10243" width="10.5703125" style="1" bestFit="1" customWidth="1"/>
    <col min="10244" max="10484" width="9.140625" style="1"/>
    <col min="10485" max="10485" width="52.7109375" style="1" customWidth="1"/>
    <col min="10486" max="10486" width="8.7109375" style="1" customWidth="1"/>
    <col min="10487" max="10487" width="13.85546875" style="1" customWidth="1"/>
    <col min="10488" max="10488" width="8.7109375" style="1" customWidth="1"/>
    <col min="10489" max="10491" width="16.140625" style="1" customWidth="1"/>
    <col min="10492" max="10492" width="9.140625" style="1" customWidth="1"/>
    <col min="10493" max="10495" width="15.42578125" style="1" customWidth="1"/>
    <col min="10496" max="10496" width="9.140625" style="1"/>
    <col min="10497" max="10499" width="10.5703125" style="1" bestFit="1" customWidth="1"/>
    <col min="10500" max="10740" width="9.140625" style="1"/>
    <col min="10741" max="10741" width="52.7109375" style="1" customWidth="1"/>
    <col min="10742" max="10742" width="8.7109375" style="1" customWidth="1"/>
    <col min="10743" max="10743" width="13.85546875" style="1" customWidth="1"/>
    <col min="10744" max="10744" width="8.7109375" style="1" customWidth="1"/>
    <col min="10745" max="10747" width="16.140625" style="1" customWidth="1"/>
    <col min="10748" max="10748" width="9.140625" style="1" customWidth="1"/>
    <col min="10749" max="10751" width="15.42578125" style="1" customWidth="1"/>
    <col min="10752" max="10752" width="9.140625" style="1"/>
    <col min="10753" max="10755" width="10.5703125" style="1" bestFit="1" customWidth="1"/>
    <col min="10756" max="10996" width="9.140625" style="1"/>
    <col min="10997" max="10997" width="52.7109375" style="1" customWidth="1"/>
    <col min="10998" max="10998" width="8.7109375" style="1" customWidth="1"/>
    <col min="10999" max="10999" width="13.85546875" style="1" customWidth="1"/>
    <col min="11000" max="11000" width="8.7109375" style="1" customWidth="1"/>
    <col min="11001" max="11003" width="16.140625" style="1" customWidth="1"/>
    <col min="11004" max="11004" width="9.140625" style="1" customWidth="1"/>
    <col min="11005" max="11007" width="15.42578125" style="1" customWidth="1"/>
    <col min="11008" max="11008" width="9.140625" style="1"/>
    <col min="11009" max="11011" width="10.5703125" style="1" bestFit="1" customWidth="1"/>
    <col min="11012" max="11252" width="9.140625" style="1"/>
    <col min="11253" max="11253" width="52.7109375" style="1" customWidth="1"/>
    <col min="11254" max="11254" width="8.7109375" style="1" customWidth="1"/>
    <col min="11255" max="11255" width="13.85546875" style="1" customWidth="1"/>
    <col min="11256" max="11256" width="8.7109375" style="1" customWidth="1"/>
    <col min="11257" max="11259" width="16.140625" style="1" customWidth="1"/>
    <col min="11260" max="11260" width="9.140625" style="1" customWidth="1"/>
    <col min="11261" max="11263" width="15.42578125" style="1" customWidth="1"/>
    <col min="11264" max="11264" width="9.140625" style="1"/>
    <col min="11265" max="11267" width="10.5703125" style="1" bestFit="1" customWidth="1"/>
    <col min="11268" max="11508" width="9.140625" style="1"/>
    <col min="11509" max="11509" width="52.7109375" style="1" customWidth="1"/>
    <col min="11510" max="11510" width="8.7109375" style="1" customWidth="1"/>
    <col min="11511" max="11511" width="13.85546875" style="1" customWidth="1"/>
    <col min="11512" max="11512" width="8.7109375" style="1" customWidth="1"/>
    <col min="11513" max="11515" width="16.140625" style="1" customWidth="1"/>
    <col min="11516" max="11516" width="9.140625" style="1" customWidth="1"/>
    <col min="11517" max="11519" width="15.42578125" style="1" customWidth="1"/>
    <col min="11520" max="11520" width="9.140625" style="1"/>
    <col min="11521" max="11523" width="10.5703125" style="1" bestFit="1" customWidth="1"/>
    <col min="11524" max="11764" width="9.140625" style="1"/>
    <col min="11765" max="11765" width="52.7109375" style="1" customWidth="1"/>
    <col min="11766" max="11766" width="8.7109375" style="1" customWidth="1"/>
    <col min="11767" max="11767" width="13.85546875" style="1" customWidth="1"/>
    <col min="11768" max="11768" width="8.7109375" style="1" customWidth="1"/>
    <col min="11769" max="11771" width="16.140625" style="1" customWidth="1"/>
    <col min="11772" max="11772" width="9.140625" style="1" customWidth="1"/>
    <col min="11773" max="11775" width="15.42578125" style="1" customWidth="1"/>
    <col min="11776" max="11776" width="9.140625" style="1"/>
    <col min="11777" max="11779" width="10.5703125" style="1" bestFit="1" customWidth="1"/>
    <col min="11780" max="12020" width="9.140625" style="1"/>
    <col min="12021" max="12021" width="52.7109375" style="1" customWidth="1"/>
    <col min="12022" max="12022" width="8.7109375" style="1" customWidth="1"/>
    <col min="12023" max="12023" width="13.85546875" style="1" customWidth="1"/>
    <col min="12024" max="12024" width="8.7109375" style="1" customWidth="1"/>
    <col min="12025" max="12027" width="16.140625" style="1" customWidth="1"/>
    <col min="12028" max="12028" width="9.140625" style="1" customWidth="1"/>
    <col min="12029" max="12031" width="15.42578125" style="1" customWidth="1"/>
    <col min="12032" max="12032" width="9.140625" style="1"/>
    <col min="12033" max="12035" width="10.5703125" style="1" bestFit="1" customWidth="1"/>
    <col min="12036" max="12276" width="9.140625" style="1"/>
    <col min="12277" max="12277" width="52.7109375" style="1" customWidth="1"/>
    <col min="12278" max="12278" width="8.7109375" style="1" customWidth="1"/>
    <col min="12279" max="12279" width="13.85546875" style="1" customWidth="1"/>
    <col min="12280" max="12280" width="8.7109375" style="1" customWidth="1"/>
    <col min="12281" max="12283" width="16.140625" style="1" customWidth="1"/>
    <col min="12284" max="12284" width="9.140625" style="1" customWidth="1"/>
    <col min="12285" max="12287" width="15.42578125" style="1" customWidth="1"/>
    <col min="12288" max="12288" width="9.140625" style="1"/>
    <col min="12289" max="12291" width="10.5703125" style="1" bestFit="1" customWidth="1"/>
    <col min="12292" max="12532" width="9.140625" style="1"/>
    <col min="12533" max="12533" width="52.7109375" style="1" customWidth="1"/>
    <col min="12534" max="12534" width="8.7109375" style="1" customWidth="1"/>
    <col min="12535" max="12535" width="13.85546875" style="1" customWidth="1"/>
    <col min="12536" max="12536" width="8.7109375" style="1" customWidth="1"/>
    <col min="12537" max="12539" width="16.140625" style="1" customWidth="1"/>
    <col min="12540" max="12540" width="9.140625" style="1" customWidth="1"/>
    <col min="12541" max="12543" width="15.42578125" style="1" customWidth="1"/>
    <col min="12544" max="12544" width="9.140625" style="1"/>
    <col min="12545" max="12547" width="10.5703125" style="1" bestFit="1" customWidth="1"/>
    <col min="12548" max="12788" width="9.140625" style="1"/>
    <col min="12789" max="12789" width="52.7109375" style="1" customWidth="1"/>
    <col min="12790" max="12790" width="8.7109375" style="1" customWidth="1"/>
    <col min="12791" max="12791" width="13.85546875" style="1" customWidth="1"/>
    <col min="12792" max="12792" width="8.7109375" style="1" customWidth="1"/>
    <col min="12793" max="12795" width="16.140625" style="1" customWidth="1"/>
    <col min="12796" max="12796" width="9.140625" style="1" customWidth="1"/>
    <col min="12797" max="12799" width="15.42578125" style="1" customWidth="1"/>
    <col min="12800" max="12800" width="9.140625" style="1"/>
    <col min="12801" max="12803" width="10.5703125" style="1" bestFit="1" customWidth="1"/>
    <col min="12804" max="13044" width="9.140625" style="1"/>
    <col min="13045" max="13045" width="52.7109375" style="1" customWidth="1"/>
    <col min="13046" max="13046" width="8.7109375" style="1" customWidth="1"/>
    <col min="13047" max="13047" width="13.85546875" style="1" customWidth="1"/>
    <col min="13048" max="13048" width="8.7109375" style="1" customWidth="1"/>
    <col min="13049" max="13051" width="16.140625" style="1" customWidth="1"/>
    <col min="13052" max="13052" width="9.140625" style="1" customWidth="1"/>
    <col min="13053" max="13055" width="15.42578125" style="1" customWidth="1"/>
    <col min="13056" max="13056" width="9.140625" style="1"/>
    <col min="13057" max="13059" width="10.5703125" style="1" bestFit="1" customWidth="1"/>
    <col min="13060" max="13300" width="9.140625" style="1"/>
    <col min="13301" max="13301" width="52.7109375" style="1" customWidth="1"/>
    <col min="13302" max="13302" width="8.7109375" style="1" customWidth="1"/>
    <col min="13303" max="13303" width="13.85546875" style="1" customWidth="1"/>
    <col min="13304" max="13304" width="8.7109375" style="1" customWidth="1"/>
    <col min="13305" max="13307" width="16.140625" style="1" customWidth="1"/>
    <col min="13308" max="13308" width="9.140625" style="1" customWidth="1"/>
    <col min="13309" max="13311" width="15.42578125" style="1" customWidth="1"/>
    <col min="13312" max="13312" width="9.140625" style="1"/>
    <col min="13313" max="13315" width="10.5703125" style="1" bestFit="1" customWidth="1"/>
    <col min="13316" max="13556" width="9.140625" style="1"/>
    <col min="13557" max="13557" width="52.7109375" style="1" customWidth="1"/>
    <col min="13558" max="13558" width="8.7109375" style="1" customWidth="1"/>
    <col min="13559" max="13559" width="13.85546875" style="1" customWidth="1"/>
    <col min="13560" max="13560" width="8.7109375" style="1" customWidth="1"/>
    <col min="13561" max="13563" width="16.140625" style="1" customWidth="1"/>
    <col min="13564" max="13564" width="9.140625" style="1" customWidth="1"/>
    <col min="13565" max="13567" width="15.42578125" style="1" customWidth="1"/>
    <col min="13568" max="13568" width="9.140625" style="1"/>
    <col min="13569" max="13571" width="10.5703125" style="1" bestFit="1" customWidth="1"/>
    <col min="13572" max="13812" width="9.140625" style="1"/>
    <col min="13813" max="13813" width="52.7109375" style="1" customWidth="1"/>
    <col min="13814" max="13814" width="8.7109375" style="1" customWidth="1"/>
    <col min="13815" max="13815" width="13.85546875" style="1" customWidth="1"/>
    <col min="13816" max="13816" width="8.7109375" style="1" customWidth="1"/>
    <col min="13817" max="13819" width="16.140625" style="1" customWidth="1"/>
    <col min="13820" max="13820" width="9.140625" style="1" customWidth="1"/>
    <col min="13821" max="13823" width="15.42578125" style="1" customWidth="1"/>
    <col min="13824" max="13824" width="9.140625" style="1"/>
    <col min="13825" max="13827" width="10.5703125" style="1" bestFit="1" customWidth="1"/>
    <col min="13828" max="14068" width="9.140625" style="1"/>
    <col min="14069" max="14069" width="52.7109375" style="1" customWidth="1"/>
    <col min="14070" max="14070" width="8.7109375" style="1" customWidth="1"/>
    <col min="14071" max="14071" width="13.85546875" style="1" customWidth="1"/>
    <col min="14072" max="14072" width="8.7109375" style="1" customWidth="1"/>
    <col min="14073" max="14075" width="16.140625" style="1" customWidth="1"/>
    <col min="14076" max="14076" width="9.140625" style="1" customWidth="1"/>
    <col min="14077" max="14079" width="15.42578125" style="1" customWidth="1"/>
    <col min="14080" max="14080" width="9.140625" style="1"/>
    <col min="14081" max="14083" width="10.5703125" style="1" bestFit="1" customWidth="1"/>
    <col min="14084" max="14324" width="9.140625" style="1"/>
    <col min="14325" max="14325" width="52.7109375" style="1" customWidth="1"/>
    <col min="14326" max="14326" width="8.7109375" style="1" customWidth="1"/>
    <col min="14327" max="14327" width="13.85546875" style="1" customWidth="1"/>
    <col min="14328" max="14328" width="8.7109375" style="1" customWidth="1"/>
    <col min="14329" max="14331" width="16.140625" style="1" customWidth="1"/>
    <col min="14332" max="14332" width="9.140625" style="1" customWidth="1"/>
    <col min="14333" max="14335" width="15.42578125" style="1" customWidth="1"/>
    <col min="14336" max="14336" width="9.140625" style="1"/>
    <col min="14337" max="14339" width="10.5703125" style="1" bestFit="1" customWidth="1"/>
    <col min="14340" max="14580" width="9.140625" style="1"/>
    <col min="14581" max="14581" width="52.7109375" style="1" customWidth="1"/>
    <col min="14582" max="14582" width="8.7109375" style="1" customWidth="1"/>
    <col min="14583" max="14583" width="13.85546875" style="1" customWidth="1"/>
    <col min="14584" max="14584" width="8.7109375" style="1" customWidth="1"/>
    <col min="14585" max="14587" width="16.140625" style="1" customWidth="1"/>
    <col min="14588" max="14588" width="9.140625" style="1" customWidth="1"/>
    <col min="14589" max="14591" width="15.42578125" style="1" customWidth="1"/>
    <col min="14592" max="14592" width="9.140625" style="1"/>
    <col min="14593" max="14595" width="10.5703125" style="1" bestFit="1" customWidth="1"/>
    <col min="14596" max="14836" width="9.140625" style="1"/>
    <col min="14837" max="14837" width="52.7109375" style="1" customWidth="1"/>
    <col min="14838" max="14838" width="8.7109375" style="1" customWidth="1"/>
    <col min="14839" max="14839" width="13.85546875" style="1" customWidth="1"/>
    <col min="14840" max="14840" width="8.7109375" style="1" customWidth="1"/>
    <col min="14841" max="14843" width="16.140625" style="1" customWidth="1"/>
    <col min="14844" max="14844" width="9.140625" style="1" customWidth="1"/>
    <col min="14845" max="14847" width="15.42578125" style="1" customWidth="1"/>
    <col min="14848" max="14848" width="9.140625" style="1"/>
    <col min="14849" max="14851" width="10.5703125" style="1" bestFit="1" customWidth="1"/>
    <col min="14852" max="15092" width="9.140625" style="1"/>
    <col min="15093" max="15093" width="52.7109375" style="1" customWidth="1"/>
    <col min="15094" max="15094" width="8.7109375" style="1" customWidth="1"/>
    <col min="15095" max="15095" width="13.85546875" style="1" customWidth="1"/>
    <col min="15096" max="15096" width="8.7109375" style="1" customWidth="1"/>
    <col min="15097" max="15099" width="16.140625" style="1" customWidth="1"/>
    <col min="15100" max="15100" width="9.140625" style="1" customWidth="1"/>
    <col min="15101" max="15103" width="15.42578125" style="1" customWidth="1"/>
    <col min="15104" max="15104" width="9.140625" style="1"/>
    <col min="15105" max="15107" width="10.5703125" style="1" bestFit="1" customWidth="1"/>
    <col min="15108" max="15348" width="9.140625" style="1"/>
    <col min="15349" max="15349" width="52.7109375" style="1" customWidth="1"/>
    <col min="15350" max="15350" width="8.7109375" style="1" customWidth="1"/>
    <col min="15351" max="15351" width="13.85546875" style="1" customWidth="1"/>
    <col min="15352" max="15352" width="8.7109375" style="1" customWidth="1"/>
    <col min="15353" max="15355" width="16.140625" style="1" customWidth="1"/>
    <col min="15356" max="15356" width="9.140625" style="1" customWidth="1"/>
    <col min="15357" max="15359" width="15.42578125" style="1" customWidth="1"/>
    <col min="15360" max="15360" width="9.140625" style="1"/>
    <col min="15361" max="15363" width="10.5703125" style="1" bestFit="1" customWidth="1"/>
    <col min="15364" max="15604" width="9.140625" style="1"/>
    <col min="15605" max="15605" width="52.7109375" style="1" customWidth="1"/>
    <col min="15606" max="15606" width="8.7109375" style="1" customWidth="1"/>
    <col min="15607" max="15607" width="13.85546875" style="1" customWidth="1"/>
    <col min="15608" max="15608" width="8.7109375" style="1" customWidth="1"/>
    <col min="15609" max="15611" width="16.140625" style="1" customWidth="1"/>
    <col min="15612" max="15612" width="9.140625" style="1" customWidth="1"/>
    <col min="15613" max="15615" width="15.42578125" style="1" customWidth="1"/>
    <col min="15616" max="15616" width="9.140625" style="1"/>
    <col min="15617" max="15619" width="10.5703125" style="1" bestFit="1" customWidth="1"/>
    <col min="15620" max="15860" width="9.140625" style="1"/>
    <col min="15861" max="15861" width="52.7109375" style="1" customWidth="1"/>
    <col min="15862" max="15862" width="8.7109375" style="1" customWidth="1"/>
    <col min="15863" max="15863" width="13.85546875" style="1" customWidth="1"/>
    <col min="15864" max="15864" width="8.7109375" style="1" customWidth="1"/>
    <col min="15865" max="15867" width="16.140625" style="1" customWidth="1"/>
    <col min="15868" max="15868" width="9.140625" style="1" customWidth="1"/>
    <col min="15869" max="15871" width="15.42578125" style="1" customWidth="1"/>
    <col min="15872" max="15872" width="9.140625" style="1"/>
    <col min="15873" max="15875" width="10.5703125" style="1" bestFit="1" customWidth="1"/>
    <col min="15876" max="16116" width="9.140625" style="1"/>
    <col min="16117" max="16117" width="52.7109375" style="1" customWidth="1"/>
    <col min="16118" max="16118" width="8.7109375" style="1" customWidth="1"/>
    <col min="16119" max="16119" width="13.85546875" style="1" customWidth="1"/>
    <col min="16120" max="16120" width="8.7109375" style="1" customWidth="1"/>
    <col min="16121" max="16123" width="16.140625" style="1" customWidth="1"/>
    <col min="16124" max="16124" width="9.140625" style="1" customWidth="1"/>
    <col min="16125" max="16127" width="15.42578125" style="1" customWidth="1"/>
    <col min="16128" max="16128" width="9.140625" style="1"/>
    <col min="16129" max="16131" width="10.5703125" style="1" bestFit="1" customWidth="1"/>
    <col min="16132" max="16384" width="9.140625" style="1"/>
  </cols>
  <sheetData>
    <row r="1" spans="1:6" ht="12.75" customHeight="1">
      <c r="A1" s="27" t="s">
        <v>0</v>
      </c>
      <c r="B1" s="27"/>
      <c r="C1" s="27"/>
      <c r="D1" s="27"/>
      <c r="E1" s="27"/>
      <c r="F1" s="27"/>
    </row>
    <row r="2" spans="1:6" ht="12.75" customHeight="1">
      <c r="A2" s="28" t="s">
        <v>1</v>
      </c>
      <c r="B2" s="28"/>
      <c r="C2" s="28"/>
      <c r="D2" s="28"/>
      <c r="E2" s="28"/>
      <c r="F2" s="28"/>
    </row>
    <row r="3" spans="1:6" ht="12.75" customHeight="1">
      <c r="A3" s="25" t="s">
        <v>2</v>
      </c>
      <c r="B3" s="25"/>
      <c r="C3" s="25"/>
      <c r="D3" s="25"/>
      <c r="E3" s="25"/>
      <c r="F3" s="25"/>
    </row>
    <row r="4" spans="1:6" ht="12.75" customHeight="1">
      <c r="A4" s="25" t="s">
        <v>363</v>
      </c>
      <c r="B4" s="25"/>
      <c r="C4" s="25"/>
      <c r="D4" s="25"/>
      <c r="E4" s="25"/>
      <c r="F4" s="25"/>
    </row>
    <row r="5" spans="1:6" ht="12.75" customHeight="1">
      <c r="A5" s="2"/>
      <c r="B5" s="2"/>
      <c r="C5" s="2"/>
      <c r="D5" s="2"/>
      <c r="E5" s="2"/>
      <c r="F5" s="2"/>
    </row>
    <row r="6" spans="1:6" ht="12.75" customHeight="1">
      <c r="A6" s="27" t="s">
        <v>3</v>
      </c>
      <c r="B6" s="27"/>
      <c r="C6" s="27"/>
      <c r="D6" s="27"/>
      <c r="E6" s="27"/>
      <c r="F6" s="27"/>
    </row>
    <row r="7" spans="1:6" ht="12.75" customHeight="1">
      <c r="A7" s="28" t="s">
        <v>1</v>
      </c>
      <c r="B7" s="28"/>
      <c r="C7" s="28"/>
      <c r="D7" s="28"/>
      <c r="E7" s="28"/>
      <c r="F7" s="28"/>
    </row>
    <row r="8" spans="1:6" ht="12.75" customHeight="1">
      <c r="A8" s="25" t="s">
        <v>2</v>
      </c>
      <c r="B8" s="25"/>
      <c r="C8" s="25"/>
      <c r="D8" s="25"/>
      <c r="E8" s="25"/>
      <c r="F8" s="25"/>
    </row>
    <row r="9" spans="1:6" ht="12.75" customHeight="1">
      <c r="A9" s="25" t="s">
        <v>364</v>
      </c>
      <c r="B9" s="25"/>
      <c r="C9" s="25"/>
      <c r="D9" s="25"/>
      <c r="E9" s="25"/>
      <c r="F9" s="25"/>
    </row>
    <row r="10" spans="1:6" ht="12.75" customHeight="1">
      <c r="A10" s="2"/>
      <c r="B10" s="2"/>
      <c r="C10" s="2"/>
      <c r="D10" s="2"/>
      <c r="E10" s="2"/>
      <c r="F10" s="2"/>
    </row>
    <row r="11" spans="1:6" ht="36" customHeight="1">
      <c r="A11" s="26" t="s">
        <v>4</v>
      </c>
      <c r="B11" s="26"/>
      <c r="C11" s="26"/>
      <c r="D11" s="26"/>
      <c r="E11" s="26"/>
      <c r="F11" s="26"/>
    </row>
    <row r="12" spans="1:6" ht="16.5" customHeight="1">
      <c r="B12" s="3"/>
      <c r="E12" s="4"/>
      <c r="F12" s="5" t="s">
        <v>5</v>
      </c>
    </row>
    <row r="13" spans="1:6" ht="15.75">
      <c r="A13" s="6" t="s">
        <v>6</v>
      </c>
      <c r="B13" s="6" t="s">
        <v>7</v>
      </c>
      <c r="C13" s="6" t="s">
        <v>8</v>
      </c>
      <c r="D13" s="6" t="s">
        <v>9</v>
      </c>
      <c r="E13" s="7" t="s">
        <v>10</v>
      </c>
      <c r="F13" s="7" t="s">
        <v>11</v>
      </c>
    </row>
    <row r="14" spans="1:6" ht="31.5">
      <c r="A14" s="8" t="s">
        <v>12</v>
      </c>
      <c r="B14" s="9" t="s">
        <v>13</v>
      </c>
      <c r="C14" s="9"/>
      <c r="D14" s="9"/>
      <c r="E14" s="10">
        <f t="shared" ref="E14:F14" si="0">E15</f>
        <v>8023.2000000000007</v>
      </c>
      <c r="F14" s="10">
        <f t="shared" si="0"/>
        <v>8023.2000000000007</v>
      </c>
    </row>
    <row r="15" spans="1:6" ht="15.75" outlineLevel="1">
      <c r="A15" s="11" t="s">
        <v>14</v>
      </c>
      <c r="B15" s="12" t="s">
        <v>13</v>
      </c>
      <c r="C15" s="12" t="s">
        <v>15</v>
      </c>
      <c r="D15" s="12"/>
      <c r="E15" s="13">
        <f>E16+E18+E20+E23</f>
        <v>8023.2000000000007</v>
      </c>
      <c r="F15" s="13">
        <f>F16+F18+F20+F23</f>
        <v>8023.2000000000007</v>
      </c>
    </row>
    <row r="16" spans="1:6" ht="31.5" outlineLevel="4">
      <c r="A16" s="11" t="s">
        <v>16</v>
      </c>
      <c r="B16" s="12" t="s">
        <v>13</v>
      </c>
      <c r="C16" s="12" t="s">
        <v>17</v>
      </c>
      <c r="D16" s="12"/>
      <c r="E16" s="13">
        <f t="shared" ref="E16:F16" si="1">E17</f>
        <v>1831.9</v>
      </c>
      <c r="F16" s="13">
        <f t="shared" si="1"/>
        <v>1831.9</v>
      </c>
    </row>
    <row r="17" spans="1:6" ht="47.25" outlineLevel="5">
      <c r="A17" s="11" t="s">
        <v>18</v>
      </c>
      <c r="B17" s="12" t="s">
        <v>13</v>
      </c>
      <c r="C17" s="12" t="s">
        <v>17</v>
      </c>
      <c r="D17" s="12" t="s">
        <v>19</v>
      </c>
      <c r="E17" s="13">
        <v>1831.9</v>
      </c>
      <c r="F17" s="13">
        <v>1831.9</v>
      </c>
    </row>
    <row r="18" spans="1:6" ht="15.75" outlineLevel="4">
      <c r="A18" s="11" t="s">
        <v>20</v>
      </c>
      <c r="B18" s="12" t="s">
        <v>13</v>
      </c>
      <c r="C18" s="12" t="s">
        <v>21</v>
      </c>
      <c r="D18" s="12"/>
      <c r="E18" s="13">
        <f t="shared" ref="E18:F18" si="2">E19</f>
        <v>1978.5</v>
      </c>
      <c r="F18" s="13">
        <f t="shared" si="2"/>
        <v>1978.5</v>
      </c>
    </row>
    <row r="19" spans="1:6" ht="47.25" outlineLevel="5">
      <c r="A19" s="11" t="s">
        <v>18</v>
      </c>
      <c r="B19" s="12" t="s">
        <v>13</v>
      </c>
      <c r="C19" s="12" t="s">
        <v>21</v>
      </c>
      <c r="D19" s="12" t="s">
        <v>19</v>
      </c>
      <c r="E19" s="13">
        <v>1978.5</v>
      </c>
      <c r="F19" s="13">
        <v>1978.5</v>
      </c>
    </row>
    <row r="20" spans="1:6" ht="31.5" outlineLevel="4">
      <c r="A20" s="11" t="s">
        <v>22</v>
      </c>
      <c r="B20" s="12" t="s">
        <v>13</v>
      </c>
      <c r="C20" s="12" t="s">
        <v>23</v>
      </c>
      <c r="D20" s="12"/>
      <c r="E20" s="13">
        <f>E21+E22</f>
        <v>4152.8</v>
      </c>
      <c r="F20" s="13">
        <f>F21+F22</f>
        <v>4152.8</v>
      </c>
    </row>
    <row r="21" spans="1:6" ht="47.25" outlineLevel="5">
      <c r="A21" s="11" t="s">
        <v>18</v>
      </c>
      <c r="B21" s="12" t="s">
        <v>13</v>
      </c>
      <c r="C21" s="12" t="s">
        <v>23</v>
      </c>
      <c r="D21" s="12" t="s">
        <v>19</v>
      </c>
      <c r="E21" s="13">
        <v>3279.9</v>
      </c>
      <c r="F21" s="13">
        <v>3279.9</v>
      </c>
    </row>
    <row r="22" spans="1:6" ht="31.5" outlineLevel="5">
      <c r="A22" s="11" t="s">
        <v>24</v>
      </c>
      <c r="B22" s="12" t="s">
        <v>13</v>
      </c>
      <c r="C22" s="12" t="s">
        <v>23</v>
      </c>
      <c r="D22" s="12" t="s">
        <v>25</v>
      </c>
      <c r="E22" s="13">
        <v>872.9</v>
      </c>
      <c r="F22" s="13">
        <v>872.9</v>
      </c>
    </row>
    <row r="23" spans="1:6" ht="15.75" outlineLevel="4">
      <c r="A23" s="11" t="s">
        <v>26</v>
      </c>
      <c r="B23" s="12" t="s">
        <v>13</v>
      </c>
      <c r="C23" s="12" t="s">
        <v>27</v>
      </c>
      <c r="D23" s="12"/>
      <c r="E23" s="13">
        <f t="shared" ref="E23:F23" si="3">E24+E25</f>
        <v>60</v>
      </c>
      <c r="F23" s="13">
        <f t="shared" si="3"/>
        <v>60</v>
      </c>
    </row>
    <row r="24" spans="1:6" ht="31.5" outlineLevel="5">
      <c r="A24" s="11" t="s">
        <v>24</v>
      </c>
      <c r="B24" s="12" t="s">
        <v>13</v>
      </c>
      <c r="C24" s="12" t="s">
        <v>27</v>
      </c>
      <c r="D24" s="12" t="s">
        <v>25</v>
      </c>
      <c r="E24" s="13">
        <v>25</v>
      </c>
      <c r="F24" s="13">
        <v>25</v>
      </c>
    </row>
    <row r="25" spans="1:6" ht="15.75" outlineLevel="5">
      <c r="A25" s="11" t="s">
        <v>28</v>
      </c>
      <c r="B25" s="12" t="s">
        <v>13</v>
      </c>
      <c r="C25" s="12" t="s">
        <v>27</v>
      </c>
      <c r="D25" s="12" t="s">
        <v>29</v>
      </c>
      <c r="E25" s="13">
        <v>35</v>
      </c>
      <c r="F25" s="13">
        <v>35</v>
      </c>
    </row>
    <row r="26" spans="1:6" ht="15.75">
      <c r="A26" s="14" t="s">
        <v>30</v>
      </c>
      <c r="B26" s="15" t="s">
        <v>31</v>
      </c>
      <c r="C26" s="15"/>
      <c r="D26" s="15"/>
      <c r="E26" s="16">
        <f t="shared" ref="E26:F26" si="4">E27</f>
        <v>17608</v>
      </c>
      <c r="F26" s="16">
        <f t="shared" si="4"/>
        <v>17608</v>
      </c>
    </row>
    <row r="27" spans="1:6" ht="15.75" outlineLevel="1">
      <c r="A27" s="11" t="s">
        <v>14</v>
      </c>
      <c r="B27" s="12" t="s">
        <v>31</v>
      </c>
      <c r="C27" s="12" t="s">
        <v>15</v>
      </c>
      <c r="D27" s="12"/>
      <c r="E27" s="13">
        <f t="shared" ref="E27:F27" si="5">E28+E31+E34+E38+E41</f>
        <v>17608</v>
      </c>
      <c r="F27" s="13">
        <f t="shared" si="5"/>
        <v>17608</v>
      </c>
    </row>
    <row r="28" spans="1:6" ht="15.75" outlineLevel="4">
      <c r="A28" s="11" t="s">
        <v>32</v>
      </c>
      <c r="B28" s="12" t="s">
        <v>31</v>
      </c>
      <c r="C28" s="12" t="s">
        <v>33</v>
      </c>
      <c r="D28" s="12"/>
      <c r="E28" s="13">
        <f t="shared" ref="E28:F28" si="6">E30+E29</f>
        <v>4234.2</v>
      </c>
      <c r="F28" s="13">
        <f t="shared" si="6"/>
        <v>4234.2</v>
      </c>
    </row>
    <row r="29" spans="1:6" ht="47.25" outlineLevel="5">
      <c r="A29" s="11" t="s">
        <v>18</v>
      </c>
      <c r="B29" s="12" t="s">
        <v>31</v>
      </c>
      <c r="C29" s="12" t="s">
        <v>33</v>
      </c>
      <c r="D29" s="12" t="s">
        <v>19</v>
      </c>
      <c r="E29" s="13">
        <f t="shared" ref="E29:F29" si="7">4234.2-210</f>
        <v>4024.2</v>
      </c>
      <c r="F29" s="13">
        <f t="shared" si="7"/>
        <v>4024.2</v>
      </c>
    </row>
    <row r="30" spans="1:6" ht="31.5" outlineLevel="5">
      <c r="A30" s="11" t="s">
        <v>24</v>
      </c>
      <c r="B30" s="12" t="s">
        <v>31</v>
      </c>
      <c r="C30" s="12" t="s">
        <v>33</v>
      </c>
      <c r="D30" s="12" t="s">
        <v>25</v>
      </c>
      <c r="E30" s="13">
        <v>210</v>
      </c>
      <c r="F30" s="13">
        <v>210</v>
      </c>
    </row>
    <row r="31" spans="1:6" ht="15.75" outlineLevel="4">
      <c r="A31" s="11" t="s">
        <v>34</v>
      </c>
      <c r="B31" s="12" t="s">
        <v>31</v>
      </c>
      <c r="C31" s="12" t="s">
        <v>35</v>
      </c>
      <c r="D31" s="12"/>
      <c r="E31" s="13">
        <f t="shared" ref="E31:F31" si="8">E32+E33</f>
        <v>2947.4</v>
      </c>
      <c r="F31" s="13">
        <f t="shared" si="8"/>
        <v>2947.4</v>
      </c>
    </row>
    <row r="32" spans="1:6" ht="47.25" outlineLevel="5">
      <c r="A32" s="11" t="s">
        <v>18</v>
      </c>
      <c r="B32" s="12" t="s">
        <v>31</v>
      </c>
      <c r="C32" s="12" t="s">
        <v>35</v>
      </c>
      <c r="D32" s="12" t="s">
        <v>19</v>
      </c>
      <c r="E32" s="13">
        <v>2847.4</v>
      </c>
      <c r="F32" s="13">
        <v>2847.4</v>
      </c>
    </row>
    <row r="33" spans="1:6" ht="31.5" outlineLevel="5">
      <c r="A33" s="11" t="s">
        <v>24</v>
      </c>
      <c r="B33" s="12" t="s">
        <v>31</v>
      </c>
      <c r="C33" s="12" t="s">
        <v>35</v>
      </c>
      <c r="D33" s="12" t="s">
        <v>25</v>
      </c>
      <c r="E33" s="13">
        <v>100</v>
      </c>
      <c r="F33" s="13">
        <v>100</v>
      </c>
    </row>
    <row r="34" spans="1:6" ht="31.5" outlineLevel="4">
      <c r="A34" s="11" t="s">
        <v>22</v>
      </c>
      <c r="B34" s="12" t="s">
        <v>31</v>
      </c>
      <c r="C34" s="12" t="s">
        <v>23</v>
      </c>
      <c r="D34" s="12"/>
      <c r="E34" s="13">
        <f t="shared" ref="E34:F34" si="9">E35+E36+E37</f>
        <v>8663.4</v>
      </c>
      <c r="F34" s="13">
        <f t="shared" si="9"/>
        <v>8663.4</v>
      </c>
    </row>
    <row r="35" spans="1:6" ht="47.25" outlineLevel="5">
      <c r="A35" s="11" t="s">
        <v>18</v>
      </c>
      <c r="B35" s="12" t="s">
        <v>31</v>
      </c>
      <c r="C35" s="12" t="s">
        <v>23</v>
      </c>
      <c r="D35" s="12" t="s">
        <v>19</v>
      </c>
      <c r="E35" s="13">
        <f>5026.2+156.1</f>
        <v>5182.3</v>
      </c>
      <c r="F35" s="13">
        <f>5026.2+156.1</f>
        <v>5182.3</v>
      </c>
    </row>
    <row r="36" spans="1:6" ht="31.5" outlineLevel="5">
      <c r="A36" s="11" t="s">
        <v>24</v>
      </c>
      <c r="B36" s="12" t="s">
        <v>31</v>
      </c>
      <c r="C36" s="12" t="s">
        <v>23</v>
      </c>
      <c r="D36" s="12" t="s">
        <v>25</v>
      </c>
      <c r="E36" s="13">
        <v>3476.1</v>
      </c>
      <c r="F36" s="13">
        <v>3476.1</v>
      </c>
    </row>
    <row r="37" spans="1:6" ht="15.75" outlineLevel="5">
      <c r="A37" s="11" t="s">
        <v>28</v>
      </c>
      <c r="B37" s="12" t="s">
        <v>31</v>
      </c>
      <c r="C37" s="12" t="s">
        <v>23</v>
      </c>
      <c r="D37" s="12" t="s">
        <v>29</v>
      </c>
      <c r="E37" s="13">
        <v>5</v>
      </c>
      <c r="F37" s="13">
        <v>5</v>
      </c>
    </row>
    <row r="38" spans="1:6" ht="15.75" outlineLevel="4">
      <c r="A38" s="11" t="s">
        <v>26</v>
      </c>
      <c r="B38" s="12" t="s">
        <v>31</v>
      </c>
      <c r="C38" s="12" t="s">
        <v>27</v>
      </c>
      <c r="D38" s="12"/>
      <c r="E38" s="13">
        <f t="shared" ref="E38:F38" si="10">E39+E40</f>
        <v>1743.0000000000002</v>
      </c>
      <c r="F38" s="13">
        <f t="shared" si="10"/>
        <v>1743.0000000000002</v>
      </c>
    </row>
    <row r="39" spans="1:6" ht="31.5" outlineLevel="5">
      <c r="A39" s="11" t="s">
        <v>24</v>
      </c>
      <c r="B39" s="12" t="s">
        <v>31</v>
      </c>
      <c r="C39" s="12" t="s">
        <v>27</v>
      </c>
      <c r="D39" s="12" t="s">
        <v>25</v>
      </c>
      <c r="E39" s="13">
        <f>1648.2-156.1</f>
        <v>1492.1000000000001</v>
      </c>
      <c r="F39" s="13">
        <f>1648.2-156.1</f>
        <v>1492.1000000000001</v>
      </c>
    </row>
    <row r="40" spans="1:6" ht="15.75" outlineLevel="5">
      <c r="A40" s="11" t="s">
        <v>28</v>
      </c>
      <c r="B40" s="12" t="s">
        <v>31</v>
      </c>
      <c r="C40" s="12" t="s">
        <v>27</v>
      </c>
      <c r="D40" s="12" t="s">
        <v>29</v>
      </c>
      <c r="E40" s="13">
        <v>250.9</v>
      </c>
      <c r="F40" s="13">
        <v>250.9</v>
      </c>
    </row>
    <row r="41" spans="1:6" ht="15.75" outlineLevel="4">
      <c r="A41" s="11" t="s">
        <v>36</v>
      </c>
      <c r="B41" s="12" t="s">
        <v>31</v>
      </c>
      <c r="C41" s="12" t="s">
        <v>37</v>
      </c>
      <c r="D41" s="12"/>
      <c r="E41" s="13">
        <f t="shared" ref="E41:F41" si="11">E42</f>
        <v>20</v>
      </c>
      <c r="F41" s="13">
        <f t="shared" si="11"/>
        <v>20</v>
      </c>
    </row>
    <row r="42" spans="1:6" ht="15.75" outlineLevel="5">
      <c r="A42" s="11" t="s">
        <v>38</v>
      </c>
      <c r="B42" s="12" t="s">
        <v>31</v>
      </c>
      <c r="C42" s="12" t="s">
        <v>37</v>
      </c>
      <c r="D42" s="12" t="s">
        <v>39</v>
      </c>
      <c r="E42" s="13">
        <v>20</v>
      </c>
      <c r="F42" s="13">
        <v>20</v>
      </c>
    </row>
    <row r="43" spans="1:6" ht="31.5">
      <c r="A43" s="14" t="s">
        <v>40</v>
      </c>
      <c r="B43" s="15" t="s">
        <v>41</v>
      </c>
      <c r="C43" s="15"/>
      <c r="D43" s="15"/>
      <c r="E43" s="16">
        <f>E44+E48+E52+E64+E71+E82+E110</f>
        <v>468702.6</v>
      </c>
      <c r="F43" s="16">
        <f>F44+F48+F52+F64+F71+F82+F110</f>
        <v>474928.80000000005</v>
      </c>
    </row>
    <row r="44" spans="1:6" ht="15.75" outlineLevel="1">
      <c r="A44" s="11" t="s">
        <v>42</v>
      </c>
      <c r="B44" s="12" t="s">
        <v>41</v>
      </c>
      <c r="C44" s="12" t="s">
        <v>43</v>
      </c>
      <c r="D44" s="12"/>
      <c r="E44" s="13">
        <f t="shared" ref="E44:F46" si="12">E45</f>
        <v>1053</v>
      </c>
      <c r="F44" s="13">
        <f t="shared" si="12"/>
        <v>1053</v>
      </c>
    </row>
    <row r="45" spans="1:6" ht="31.5" outlineLevel="2">
      <c r="A45" s="11" t="s">
        <v>44</v>
      </c>
      <c r="B45" s="12" t="s">
        <v>41</v>
      </c>
      <c r="C45" s="12" t="s">
        <v>45</v>
      </c>
      <c r="D45" s="12"/>
      <c r="E45" s="13">
        <f t="shared" si="12"/>
        <v>1053</v>
      </c>
      <c r="F45" s="13">
        <f t="shared" si="12"/>
        <v>1053</v>
      </c>
    </row>
    <row r="46" spans="1:6" ht="47.25" outlineLevel="3">
      <c r="A46" s="11" t="s">
        <v>46</v>
      </c>
      <c r="B46" s="12" t="s">
        <v>41</v>
      </c>
      <c r="C46" s="12" t="s">
        <v>47</v>
      </c>
      <c r="D46" s="12"/>
      <c r="E46" s="13">
        <f t="shared" si="12"/>
        <v>1053</v>
      </c>
      <c r="F46" s="13">
        <f t="shared" si="12"/>
        <v>1053</v>
      </c>
    </row>
    <row r="47" spans="1:6" ht="31.5" outlineLevel="5">
      <c r="A47" s="11" t="s">
        <v>24</v>
      </c>
      <c r="B47" s="12" t="s">
        <v>41</v>
      </c>
      <c r="C47" s="12" t="s">
        <v>47</v>
      </c>
      <c r="D47" s="12" t="s">
        <v>25</v>
      </c>
      <c r="E47" s="13">
        <v>1053</v>
      </c>
      <c r="F47" s="13">
        <v>1053</v>
      </c>
    </row>
    <row r="48" spans="1:6" ht="15.75" outlineLevel="1">
      <c r="A48" s="11" t="s">
        <v>48</v>
      </c>
      <c r="B48" s="12" t="s">
        <v>41</v>
      </c>
      <c r="C48" s="12" t="s">
        <v>49</v>
      </c>
      <c r="D48" s="12"/>
      <c r="E48" s="13">
        <f t="shared" ref="E48:E50" si="13">E49</f>
        <v>394.3</v>
      </c>
      <c r="F48" s="13"/>
    </row>
    <row r="49" spans="1:6" ht="31.5" outlineLevel="2">
      <c r="A49" s="11" t="s">
        <v>50</v>
      </c>
      <c r="B49" s="12" t="s">
        <v>41</v>
      </c>
      <c r="C49" s="12" t="s">
        <v>51</v>
      </c>
      <c r="D49" s="12"/>
      <c r="E49" s="13">
        <f t="shared" si="13"/>
        <v>394.3</v>
      </c>
      <c r="F49" s="13"/>
    </row>
    <row r="50" spans="1:6" ht="31.5" outlineLevel="3">
      <c r="A50" s="11" t="s">
        <v>52</v>
      </c>
      <c r="B50" s="12" t="s">
        <v>41</v>
      </c>
      <c r="C50" s="12" t="s">
        <v>53</v>
      </c>
      <c r="D50" s="12"/>
      <c r="E50" s="13">
        <f t="shared" si="13"/>
        <v>394.3</v>
      </c>
      <c r="F50" s="13"/>
    </row>
    <row r="51" spans="1:6" ht="15.75" outlineLevel="5">
      <c r="A51" s="11" t="s">
        <v>28</v>
      </c>
      <c r="B51" s="12" t="s">
        <v>41</v>
      </c>
      <c r="C51" s="12" t="s">
        <v>53</v>
      </c>
      <c r="D51" s="12" t="s">
        <v>29</v>
      </c>
      <c r="E51" s="13">
        <v>394.3</v>
      </c>
      <c r="F51" s="13"/>
    </row>
    <row r="52" spans="1:6" ht="15.75" outlineLevel="1">
      <c r="A52" s="11" t="s">
        <v>54</v>
      </c>
      <c r="B52" s="12" t="s">
        <v>41</v>
      </c>
      <c r="C52" s="12" t="s">
        <v>55</v>
      </c>
      <c r="D52" s="12"/>
      <c r="E52" s="13">
        <f t="shared" ref="E52:F52" si="14">E53</f>
        <v>20724.100000000002</v>
      </c>
      <c r="F52" s="13">
        <f t="shared" si="14"/>
        <v>20061.100000000002</v>
      </c>
    </row>
    <row r="53" spans="1:6" ht="15.75" outlineLevel="2">
      <c r="A53" s="11" t="s">
        <v>56</v>
      </c>
      <c r="B53" s="12" t="s">
        <v>41</v>
      </c>
      <c r="C53" s="12" t="s">
        <v>57</v>
      </c>
      <c r="D53" s="12"/>
      <c r="E53" s="13">
        <f>E56+E58+E60+E62+E54</f>
        <v>20724.100000000002</v>
      </c>
      <c r="F53" s="13">
        <f>F56+F58+F60+F62+F54</f>
        <v>20061.100000000002</v>
      </c>
    </row>
    <row r="54" spans="1:6" ht="47.25" outlineLevel="4">
      <c r="A54" s="11" t="s">
        <v>58</v>
      </c>
      <c r="B54" s="12" t="s">
        <v>41</v>
      </c>
      <c r="C54" s="12" t="s">
        <v>59</v>
      </c>
      <c r="D54" s="12"/>
      <c r="E54" s="13">
        <f t="shared" ref="E54:F54" si="15">E55</f>
        <v>3105</v>
      </c>
      <c r="F54" s="13">
        <f t="shared" si="15"/>
        <v>3105</v>
      </c>
    </row>
    <row r="55" spans="1:6" ht="15.75" outlineLevel="5">
      <c r="A55" s="11" t="s">
        <v>28</v>
      </c>
      <c r="B55" s="12" t="s">
        <v>41</v>
      </c>
      <c r="C55" s="12" t="s">
        <v>59</v>
      </c>
      <c r="D55" s="12" t="s">
        <v>29</v>
      </c>
      <c r="E55" s="13">
        <f>3000+105</f>
        <v>3105</v>
      </c>
      <c r="F55" s="13">
        <f>3000+105</f>
        <v>3105</v>
      </c>
    </row>
    <row r="56" spans="1:6" ht="63" outlineLevel="3">
      <c r="A56" s="11" t="s">
        <v>60</v>
      </c>
      <c r="B56" s="12" t="s">
        <v>41</v>
      </c>
      <c r="C56" s="12" t="s">
        <v>61</v>
      </c>
      <c r="D56" s="12"/>
      <c r="E56" s="13">
        <f t="shared" ref="E56:F56" si="16">E57</f>
        <v>196</v>
      </c>
      <c r="F56" s="13">
        <f t="shared" si="16"/>
        <v>196</v>
      </c>
    </row>
    <row r="57" spans="1:6" ht="31.5" outlineLevel="5">
      <c r="A57" s="11" t="s">
        <v>24</v>
      </c>
      <c r="B57" s="12" t="s">
        <v>41</v>
      </c>
      <c r="C57" s="12" t="s">
        <v>61</v>
      </c>
      <c r="D57" s="12" t="s">
        <v>25</v>
      </c>
      <c r="E57" s="13">
        <v>196</v>
      </c>
      <c r="F57" s="13">
        <v>196</v>
      </c>
    </row>
    <row r="58" spans="1:6" ht="30.75" customHeight="1" outlineLevel="4">
      <c r="A58" s="11" t="s">
        <v>62</v>
      </c>
      <c r="B58" s="12" t="s">
        <v>41</v>
      </c>
      <c r="C58" s="12" t="s">
        <v>63</v>
      </c>
      <c r="D58" s="12"/>
      <c r="E58" s="13">
        <f t="shared" ref="E58:F58" si="17">E59</f>
        <v>71.400000000000006</v>
      </c>
      <c r="F58" s="13">
        <f t="shared" si="17"/>
        <v>71.400000000000006</v>
      </c>
    </row>
    <row r="59" spans="1:6" ht="15.75" outlineLevel="5">
      <c r="A59" s="11" t="s">
        <v>28</v>
      </c>
      <c r="B59" s="12" t="s">
        <v>41</v>
      </c>
      <c r="C59" s="12" t="s">
        <v>63</v>
      </c>
      <c r="D59" s="12" t="s">
        <v>29</v>
      </c>
      <c r="E59" s="13">
        <v>71.400000000000006</v>
      </c>
      <c r="F59" s="13">
        <v>71.400000000000006</v>
      </c>
    </row>
    <row r="60" spans="1:6" ht="47.25" outlineLevel="3">
      <c r="A60" s="11" t="s">
        <v>64</v>
      </c>
      <c r="B60" s="12" t="s">
        <v>41</v>
      </c>
      <c r="C60" s="12" t="s">
        <v>65</v>
      </c>
      <c r="D60" s="12"/>
      <c r="E60" s="13">
        <f t="shared" ref="E60:F60" si="18">E61</f>
        <v>16931.7</v>
      </c>
      <c r="F60" s="13">
        <f t="shared" si="18"/>
        <v>16268.7</v>
      </c>
    </row>
    <row r="61" spans="1:6" ht="31.5" outlineLevel="5">
      <c r="A61" s="11" t="s">
        <v>66</v>
      </c>
      <c r="B61" s="12" t="s">
        <v>41</v>
      </c>
      <c r="C61" s="12" t="s">
        <v>65</v>
      </c>
      <c r="D61" s="12" t="s">
        <v>67</v>
      </c>
      <c r="E61" s="13">
        <v>16931.7</v>
      </c>
      <c r="F61" s="17">
        <v>16268.7</v>
      </c>
    </row>
    <row r="62" spans="1:6" ht="47.25" outlineLevel="3">
      <c r="A62" s="11" t="s">
        <v>68</v>
      </c>
      <c r="B62" s="12" t="s">
        <v>41</v>
      </c>
      <c r="C62" s="12" t="s">
        <v>69</v>
      </c>
      <c r="D62" s="12"/>
      <c r="E62" s="13">
        <f t="shared" ref="E62:F62" si="19">E63</f>
        <v>420</v>
      </c>
      <c r="F62" s="13">
        <f t="shared" si="19"/>
        <v>420</v>
      </c>
    </row>
    <row r="63" spans="1:6" ht="31.5" outlineLevel="5">
      <c r="A63" s="11" t="s">
        <v>66</v>
      </c>
      <c r="B63" s="12" t="s">
        <v>41</v>
      </c>
      <c r="C63" s="12" t="s">
        <v>69</v>
      </c>
      <c r="D63" s="12" t="s">
        <v>67</v>
      </c>
      <c r="E63" s="13">
        <v>420</v>
      </c>
      <c r="F63" s="13">
        <v>420</v>
      </c>
    </row>
    <row r="64" spans="1:6" ht="15.75" outlineLevel="1">
      <c r="A64" s="11" t="s">
        <v>70</v>
      </c>
      <c r="B64" s="12" t="s">
        <v>41</v>
      </c>
      <c r="C64" s="12" t="s">
        <v>71</v>
      </c>
      <c r="D64" s="12"/>
      <c r="E64" s="13">
        <f t="shared" ref="E64:F64" si="20">E65</f>
        <v>1275</v>
      </c>
      <c r="F64" s="13">
        <f t="shared" si="20"/>
        <v>1330</v>
      </c>
    </row>
    <row r="65" spans="1:6" ht="15.75" outlineLevel="2">
      <c r="A65" s="11" t="s">
        <v>72</v>
      </c>
      <c r="B65" s="12" t="s">
        <v>41</v>
      </c>
      <c r="C65" s="12" t="s">
        <v>73</v>
      </c>
      <c r="D65" s="12"/>
      <c r="E65" s="13">
        <f>E66+E69</f>
        <v>1275</v>
      </c>
      <c r="F65" s="13">
        <f>F66+F69</f>
        <v>1330</v>
      </c>
    </row>
    <row r="66" spans="1:6" ht="47.25" outlineLevel="3">
      <c r="A66" s="11" t="s">
        <v>74</v>
      </c>
      <c r="B66" s="12" t="s">
        <v>41</v>
      </c>
      <c r="C66" s="12" t="s">
        <v>75</v>
      </c>
      <c r="D66" s="12"/>
      <c r="E66" s="13">
        <f t="shared" ref="E66:F66" si="21">E68+E67</f>
        <v>685</v>
      </c>
      <c r="F66" s="13">
        <f t="shared" si="21"/>
        <v>740</v>
      </c>
    </row>
    <row r="67" spans="1:6" ht="47.25" outlineLevel="5">
      <c r="A67" s="11" t="s">
        <v>18</v>
      </c>
      <c r="B67" s="12" t="s">
        <v>41</v>
      </c>
      <c r="C67" s="12" t="s">
        <v>75</v>
      </c>
      <c r="D67" s="12" t="s">
        <v>19</v>
      </c>
      <c r="E67" s="13">
        <f>685-35</f>
        <v>650</v>
      </c>
      <c r="F67" s="13">
        <f>740-40</f>
        <v>700</v>
      </c>
    </row>
    <row r="68" spans="1:6" ht="31.5" outlineLevel="5">
      <c r="A68" s="11" t="s">
        <v>24</v>
      </c>
      <c r="B68" s="12" t="s">
        <v>41</v>
      </c>
      <c r="C68" s="12" t="s">
        <v>75</v>
      </c>
      <c r="D68" s="12" t="s">
        <v>25</v>
      </c>
      <c r="E68" s="13">
        <f>685-650</f>
        <v>35</v>
      </c>
      <c r="F68" s="13">
        <f>740-700</f>
        <v>40</v>
      </c>
    </row>
    <row r="69" spans="1:6" ht="31.5" outlineLevel="3">
      <c r="A69" s="11" t="s">
        <v>76</v>
      </c>
      <c r="B69" s="12" t="s">
        <v>41</v>
      </c>
      <c r="C69" s="12" t="s">
        <v>77</v>
      </c>
      <c r="D69" s="12"/>
      <c r="E69" s="13">
        <f t="shared" ref="E69:F69" si="22">E70</f>
        <v>590</v>
      </c>
      <c r="F69" s="13">
        <f t="shared" si="22"/>
        <v>590</v>
      </c>
    </row>
    <row r="70" spans="1:6" ht="31.5" outlineLevel="5">
      <c r="A70" s="11" t="s">
        <v>24</v>
      </c>
      <c r="B70" s="12" t="s">
        <v>41</v>
      </c>
      <c r="C70" s="12" t="s">
        <v>77</v>
      </c>
      <c r="D70" s="12" t="s">
        <v>25</v>
      </c>
      <c r="E70" s="13">
        <v>590</v>
      </c>
      <c r="F70" s="13">
        <v>590</v>
      </c>
    </row>
    <row r="71" spans="1:6" ht="15.75" outlineLevel="1">
      <c r="A71" s="11" t="s">
        <v>78</v>
      </c>
      <c r="B71" s="12" t="s">
        <v>41</v>
      </c>
      <c r="C71" s="12" t="s">
        <v>79</v>
      </c>
      <c r="D71" s="12"/>
      <c r="E71" s="13">
        <f t="shared" ref="E71:F71" si="23">E72+E77</f>
        <v>46808.5</v>
      </c>
      <c r="F71" s="13">
        <f t="shared" si="23"/>
        <v>46653.899999999994</v>
      </c>
    </row>
    <row r="72" spans="1:6" ht="15.75" outlineLevel="2">
      <c r="A72" s="11" t="s">
        <v>80</v>
      </c>
      <c r="B72" s="12" t="s">
        <v>41</v>
      </c>
      <c r="C72" s="12" t="s">
        <v>81</v>
      </c>
      <c r="D72" s="12"/>
      <c r="E72" s="13">
        <f t="shared" ref="E72:F72" si="24">E73+E75</f>
        <v>8663.7999999999993</v>
      </c>
      <c r="F72" s="13">
        <f t="shared" si="24"/>
        <v>8663.7999999999993</v>
      </c>
    </row>
    <row r="73" spans="1:6" ht="47.25" customHeight="1" outlineLevel="3">
      <c r="A73" s="11" t="s">
        <v>82</v>
      </c>
      <c r="B73" s="12" t="s">
        <v>41</v>
      </c>
      <c r="C73" s="12" t="s">
        <v>83</v>
      </c>
      <c r="D73" s="12"/>
      <c r="E73" s="13">
        <f t="shared" ref="E73:F73" si="25">E74</f>
        <v>600</v>
      </c>
      <c r="F73" s="13">
        <f t="shared" si="25"/>
        <v>600</v>
      </c>
    </row>
    <row r="74" spans="1:6" ht="31.5" outlineLevel="5">
      <c r="A74" s="11" t="s">
        <v>24</v>
      </c>
      <c r="B74" s="12" t="s">
        <v>41</v>
      </c>
      <c r="C74" s="12" t="s">
        <v>83</v>
      </c>
      <c r="D74" s="12" t="s">
        <v>25</v>
      </c>
      <c r="E74" s="13">
        <v>600</v>
      </c>
      <c r="F74" s="13">
        <v>600</v>
      </c>
    </row>
    <row r="75" spans="1:6" ht="47.25" outlineLevel="3">
      <c r="A75" s="11" t="s">
        <v>84</v>
      </c>
      <c r="B75" s="12" t="s">
        <v>41</v>
      </c>
      <c r="C75" s="12" t="s">
        <v>85</v>
      </c>
      <c r="D75" s="12"/>
      <c r="E75" s="13">
        <f t="shared" ref="E75:F75" si="26">E76</f>
        <v>8063.8</v>
      </c>
      <c r="F75" s="13">
        <f t="shared" si="26"/>
        <v>8063.8</v>
      </c>
    </row>
    <row r="76" spans="1:6" ht="31.5" outlineLevel="5">
      <c r="A76" s="11" t="s">
        <v>66</v>
      </c>
      <c r="B76" s="12" t="s">
        <v>41</v>
      </c>
      <c r="C76" s="12" t="s">
        <v>85</v>
      </c>
      <c r="D76" s="12" t="s">
        <v>67</v>
      </c>
      <c r="E76" s="13">
        <v>8063.8</v>
      </c>
      <c r="F76" s="13">
        <v>8063.8</v>
      </c>
    </row>
    <row r="77" spans="1:6" ht="15.75" outlineLevel="2">
      <c r="A77" s="11" t="s">
        <v>86</v>
      </c>
      <c r="B77" s="12" t="s">
        <v>41</v>
      </c>
      <c r="C77" s="12" t="s">
        <v>87</v>
      </c>
      <c r="D77" s="12"/>
      <c r="E77" s="13">
        <f t="shared" ref="E77:F77" si="27">E78+E80</f>
        <v>38144.699999999997</v>
      </c>
      <c r="F77" s="13">
        <f t="shared" si="27"/>
        <v>37990.1</v>
      </c>
    </row>
    <row r="78" spans="1:6" ht="47.25" outlineLevel="3">
      <c r="A78" s="11" t="s">
        <v>84</v>
      </c>
      <c r="B78" s="12" t="s">
        <v>41</v>
      </c>
      <c r="C78" s="12" t="s">
        <v>88</v>
      </c>
      <c r="D78" s="12"/>
      <c r="E78" s="13">
        <f t="shared" ref="E78:F78" si="28">E79</f>
        <v>27986.1</v>
      </c>
      <c r="F78" s="13">
        <f t="shared" si="28"/>
        <v>28488.2</v>
      </c>
    </row>
    <row r="79" spans="1:6" ht="31.5" outlineLevel="5">
      <c r="A79" s="11" t="s">
        <v>66</v>
      </c>
      <c r="B79" s="12" t="s">
        <v>41</v>
      </c>
      <c r="C79" s="12" t="s">
        <v>88</v>
      </c>
      <c r="D79" s="12" t="s">
        <v>67</v>
      </c>
      <c r="E79" s="13">
        <v>27986.1</v>
      </c>
      <c r="F79" s="13">
        <v>28488.2</v>
      </c>
    </row>
    <row r="80" spans="1:6" ht="47.25" outlineLevel="3">
      <c r="A80" s="11" t="s">
        <v>68</v>
      </c>
      <c r="B80" s="12" t="s">
        <v>41</v>
      </c>
      <c r="C80" s="12" t="s">
        <v>89</v>
      </c>
      <c r="D80" s="12"/>
      <c r="E80" s="13">
        <f t="shared" ref="E80:F80" si="29">E81</f>
        <v>10158.6</v>
      </c>
      <c r="F80" s="13">
        <f t="shared" si="29"/>
        <v>9501.9</v>
      </c>
    </row>
    <row r="81" spans="1:6" ht="31.5" outlineLevel="5">
      <c r="A81" s="11" t="s">
        <v>66</v>
      </c>
      <c r="B81" s="12" t="s">
        <v>41</v>
      </c>
      <c r="C81" s="12" t="s">
        <v>89</v>
      </c>
      <c r="D81" s="12" t="s">
        <v>67</v>
      </c>
      <c r="E81" s="13">
        <v>10158.6</v>
      </c>
      <c r="F81" s="17">
        <v>9501.9</v>
      </c>
    </row>
    <row r="82" spans="1:6" ht="15.75" outlineLevel="1">
      <c r="A82" s="11" t="s">
        <v>90</v>
      </c>
      <c r="B82" s="12" t="s">
        <v>41</v>
      </c>
      <c r="C82" s="12" t="s">
        <v>91</v>
      </c>
      <c r="D82" s="12"/>
      <c r="E82" s="13">
        <f>E83+E88+E101</f>
        <v>231748.19999999998</v>
      </c>
      <c r="F82" s="13">
        <f>F83+F88+F101</f>
        <v>237800.5</v>
      </c>
    </row>
    <row r="83" spans="1:6" ht="31.5" outlineLevel="2">
      <c r="A83" s="11" t="s">
        <v>92</v>
      </c>
      <c r="B83" s="12" t="s">
        <v>41</v>
      </c>
      <c r="C83" s="12" t="s">
        <v>93</v>
      </c>
      <c r="D83" s="12"/>
      <c r="E83" s="13">
        <f t="shared" ref="E83:F83" si="30">E84+E86</f>
        <v>56449.1</v>
      </c>
      <c r="F83" s="13">
        <f t="shared" si="30"/>
        <v>56449.1</v>
      </c>
    </row>
    <row r="84" spans="1:6" ht="129" customHeight="1" outlineLevel="4">
      <c r="A84" s="11" t="s">
        <v>94</v>
      </c>
      <c r="B84" s="12" t="s">
        <v>41</v>
      </c>
      <c r="C84" s="12" t="s">
        <v>95</v>
      </c>
      <c r="D84" s="12"/>
      <c r="E84" s="13">
        <f t="shared" ref="E84:F84" si="31">E85</f>
        <v>11011.4</v>
      </c>
      <c r="F84" s="13">
        <f t="shared" si="31"/>
        <v>11011.4</v>
      </c>
    </row>
    <row r="85" spans="1:6" ht="31.5" outlineLevel="5">
      <c r="A85" s="11" t="s">
        <v>96</v>
      </c>
      <c r="B85" s="12" t="s">
        <v>41</v>
      </c>
      <c r="C85" s="12" t="s">
        <v>95</v>
      </c>
      <c r="D85" s="12" t="s">
        <v>97</v>
      </c>
      <c r="E85" s="13">
        <v>11011.4</v>
      </c>
      <c r="F85" s="13">
        <v>11011.4</v>
      </c>
    </row>
    <row r="86" spans="1:6" ht="129" customHeight="1" outlineLevel="4">
      <c r="A86" s="11" t="s">
        <v>94</v>
      </c>
      <c r="B86" s="12" t="s">
        <v>41</v>
      </c>
      <c r="C86" s="12" t="s">
        <v>98</v>
      </c>
      <c r="D86" s="12"/>
      <c r="E86" s="13">
        <f t="shared" ref="E86:F86" si="32">E87</f>
        <v>45437.7</v>
      </c>
      <c r="F86" s="13">
        <f t="shared" si="32"/>
        <v>45437.7</v>
      </c>
    </row>
    <row r="87" spans="1:6" ht="31.5" outlineLevel="5">
      <c r="A87" s="11" t="s">
        <v>96</v>
      </c>
      <c r="B87" s="12" t="s">
        <v>41</v>
      </c>
      <c r="C87" s="12" t="s">
        <v>98</v>
      </c>
      <c r="D87" s="12" t="s">
        <v>97</v>
      </c>
      <c r="E87" s="13">
        <v>45437.7</v>
      </c>
      <c r="F87" s="13">
        <v>45437.7</v>
      </c>
    </row>
    <row r="88" spans="1:6" ht="47.25" outlineLevel="2">
      <c r="A88" s="11" t="s">
        <v>99</v>
      </c>
      <c r="B88" s="12" t="s">
        <v>41</v>
      </c>
      <c r="C88" s="12" t="s">
        <v>100</v>
      </c>
      <c r="D88" s="12"/>
      <c r="E88" s="13">
        <f>E89+E91+E99+E93+E95+E97</f>
        <v>167007.29999999999</v>
      </c>
      <c r="F88" s="13">
        <f>F89+F91+F99+F93+F95+F97</f>
        <v>173059.69999999998</v>
      </c>
    </row>
    <row r="89" spans="1:6" ht="94.5" outlineLevel="4">
      <c r="A89" s="11" t="s">
        <v>101</v>
      </c>
      <c r="B89" s="12" t="s">
        <v>41</v>
      </c>
      <c r="C89" s="12" t="s">
        <v>102</v>
      </c>
      <c r="D89" s="12"/>
      <c r="E89" s="13">
        <f t="shared" ref="E89:F89" si="33">E90</f>
        <v>2503.5</v>
      </c>
      <c r="F89" s="13">
        <f t="shared" si="33"/>
        <v>2503.5</v>
      </c>
    </row>
    <row r="90" spans="1:6" ht="15.75" outlineLevel="5">
      <c r="A90" s="11" t="s">
        <v>38</v>
      </c>
      <c r="B90" s="12" t="s">
        <v>41</v>
      </c>
      <c r="C90" s="12" t="s">
        <v>102</v>
      </c>
      <c r="D90" s="12" t="s">
        <v>39</v>
      </c>
      <c r="E90" s="13">
        <v>2503.5</v>
      </c>
      <c r="F90" s="13">
        <v>2503.5</v>
      </c>
    </row>
    <row r="91" spans="1:6" ht="110.25" outlineLevel="4">
      <c r="A91" s="11" t="s">
        <v>103</v>
      </c>
      <c r="B91" s="12" t="s">
        <v>41</v>
      </c>
      <c r="C91" s="12" t="s">
        <v>104</v>
      </c>
      <c r="D91" s="12"/>
      <c r="E91" s="13">
        <f t="shared" ref="E91:F91" si="34">E92</f>
        <v>5007</v>
      </c>
      <c r="F91" s="13">
        <f t="shared" si="34"/>
        <v>5007</v>
      </c>
    </row>
    <row r="92" spans="1:6" ht="15.75" outlineLevel="5">
      <c r="A92" s="11" t="s">
        <v>38</v>
      </c>
      <c r="B92" s="12" t="s">
        <v>41</v>
      </c>
      <c r="C92" s="12" t="s">
        <v>104</v>
      </c>
      <c r="D92" s="12" t="s">
        <v>39</v>
      </c>
      <c r="E92" s="13">
        <v>5007</v>
      </c>
      <c r="F92" s="13">
        <v>5007</v>
      </c>
    </row>
    <row r="93" spans="1:6" ht="31.5" outlineLevel="4">
      <c r="A93" s="11" t="s">
        <v>105</v>
      </c>
      <c r="B93" s="12" t="s">
        <v>41</v>
      </c>
      <c r="C93" s="12" t="s">
        <v>106</v>
      </c>
      <c r="D93" s="12"/>
      <c r="E93" s="13">
        <f t="shared" ref="E93:F93" si="35">E94</f>
        <v>4404</v>
      </c>
      <c r="F93" s="13">
        <f t="shared" si="35"/>
        <v>4404</v>
      </c>
    </row>
    <row r="94" spans="1:6" ht="15.75" outlineLevel="5">
      <c r="A94" s="11" t="s">
        <v>38</v>
      </c>
      <c r="B94" s="12" t="s">
        <v>41</v>
      </c>
      <c r="C94" s="12" t="s">
        <v>106</v>
      </c>
      <c r="D94" s="12" t="s">
        <v>39</v>
      </c>
      <c r="E94" s="13">
        <v>4404</v>
      </c>
      <c r="F94" s="13">
        <v>4404</v>
      </c>
    </row>
    <row r="95" spans="1:6" ht="47.25" outlineLevel="3">
      <c r="A95" s="11" t="s">
        <v>107</v>
      </c>
      <c r="B95" s="12" t="s">
        <v>41</v>
      </c>
      <c r="C95" s="12" t="s">
        <v>108</v>
      </c>
      <c r="D95" s="12"/>
      <c r="E95" s="13">
        <f t="shared" ref="E95" si="36">E96</f>
        <v>921.5</v>
      </c>
      <c r="F95" s="13"/>
    </row>
    <row r="96" spans="1:6" ht="31.5" outlineLevel="5">
      <c r="A96" s="11" t="s">
        <v>96</v>
      </c>
      <c r="B96" s="12" t="s">
        <v>41</v>
      </c>
      <c r="C96" s="12" t="s">
        <v>108</v>
      </c>
      <c r="D96" s="12" t="s">
        <v>97</v>
      </c>
      <c r="E96" s="13">
        <v>921.5</v>
      </c>
      <c r="F96" s="13"/>
    </row>
    <row r="97" spans="1:6" ht="47.25" outlineLevel="3">
      <c r="A97" s="11" t="s">
        <v>107</v>
      </c>
      <c r="B97" s="12" t="s">
        <v>41</v>
      </c>
      <c r="C97" s="12" t="s">
        <v>109</v>
      </c>
      <c r="D97" s="12"/>
      <c r="E97" s="13">
        <f t="shared" ref="E97" si="37">E98</f>
        <v>230.4</v>
      </c>
      <c r="F97" s="13"/>
    </row>
    <row r="98" spans="1:6" ht="31.5" outlineLevel="5">
      <c r="A98" s="11" t="s">
        <v>96</v>
      </c>
      <c r="B98" s="12" t="s">
        <v>41</v>
      </c>
      <c r="C98" s="12" t="s">
        <v>109</v>
      </c>
      <c r="D98" s="12" t="s">
        <v>97</v>
      </c>
      <c r="E98" s="13">
        <v>230.4</v>
      </c>
      <c r="F98" s="13"/>
    </row>
    <row r="99" spans="1:6" ht="63" outlineLevel="3">
      <c r="A99" s="11" t="s">
        <v>110</v>
      </c>
      <c r="B99" s="12" t="s">
        <v>41</v>
      </c>
      <c r="C99" s="12" t="s">
        <v>111</v>
      </c>
      <c r="D99" s="12"/>
      <c r="E99" s="13">
        <f t="shared" ref="E99:F99" si="38">E100</f>
        <v>153940.9</v>
      </c>
      <c r="F99" s="13">
        <f t="shared" si="38"/>
        <v>161145.19999999998</v>
      </c>
    </row>
    <row r="100" spans="1:6" ht="31.5" outlineLevel="5">
      <c r="A100" s="11" t="s">
        <v>96</v>
      </c>
      <c r="B100" s="12" t="s">
        <v>41</v>
      </c>
      <c r="C100" s="12" t="s">
        <v>111</v>
      </c>
      <c r="D100" s="12" t="s">
        <v>97</v>
      </c>
      <c r="E100" s="13">
        <v>153940.9</v>
      </c>
      <c r="F100" s="13">
        <f>153940.9+7204.3</f>
        <v>161145.19999999998</v>
      </c>
    </row>
    <row r="101" spans="1:6" ht="31.5" outlineLevel="2">
      <c r="A101" s="11" t="s">
        <v>112</v>
      </c>
      <c r="B101" s="12" t="s">
        <v>41</v>
      </c>
      <c r="C101" s="12" t="s">
        <v>113</v>
      </c>
      <c r="D101" s="12"/>
      <c r="E101" s="13">
        <f t="shared" ref="E101:F101" si="39">E102+E104+E106+E108</f>
        <v>8291.7999999999993</v>
      </c>
      <c r="F101" s="13">
        <f t="shared" si="39"/>
        <v>8291.7000000000007</v>
      </c>
    </row>
    <row r="102" spans="1:6" ht="47.25" outlineLevel="3">
      <c r="A102" s="11" t="s">
        <v>64</v>
      </c>
      <c r="B102" s="12" t="s">
        <v>41</v>
      </c>
      <c r="C102" s="12" t="s">
        <v>114</v>
      </c>
      <c r="D102" s="12"/>
      <c r="E102" s="13">
        <f t="shared" ref="E102:F102" si="40">E103</f>
        <v>7209.7</v>
      </c>
      <c r="F102" s="13">
        <f t="shared" si="40"/>
        <v>7209.6</v>
      </c>
    </row>
    <row r="103" spans="1:6" ht="31.5" outlineLevel="5">
      <c r="A103" s="11" t="s">
        <v>66</v>
      </c>
      <c r="B103" s="12" t="s">
        <v>41</v>
      </c>
      <c r="C103" s="12" t="s">
        <v>114</v>
      </c>
      <c r="D103" s="12" t="s">
        <v>67</v>
      </c>
      <c r="E103" s="13">
        <v>7209.7</v>
      </c>
      <c r="F103" s="17">
        <v>7209.6</v>
      </c>
    </row>
    <row r="104" spans="1:6" ht="47.25" outlineLevel="3">
      <c r="A104" s="11" t="s">
        <v>68</v>
      </c>
      <c r="B104" s="12" t="s">
        <v>41</v>
      </c>
      <c r="C104" s="12" t="s">
        <v>115</v>
      </c>
      <c r="D104" s="12"/>
      <c r="E104" s="13">
        <f t="shared" ref="E104:F104" si="41">E105</f>
        <v>300</v>
      </c>
      <c r="F104" s="13">
        <f t="shared" si="41"/>
        <v>300</v>
      </c>
    </row>
    <row r="105" spans="1:6" ht="31.5" outlineLevel="5">
      <c r="A105" s="11" t="s">
        <v>66</v>
      </c>
      <c r="B105" s="12" t="s">
        <v>41</v>
      </c>
      <c r="C105" s="12" t="s">
        <v>115</v>
      </c>
      <c r="D105" s="12" t="s">
        <v>67</v>
      </c>
      <c r="E105" s="13">
        <v>300</v>
      </c>
      <c r="F105" s="13">
        <v>300</v>
      </c>
    </row>
    <row r="106" spans="1:6" ht="94.5" outlineLevel="4">
      <c r="A106" s="11" t="s">
        <v>116</v>
      </c>
      <c r="B106" s="12" t="s">
        <v>41</v>
      </c>
      <c r="C106" s="12" t="s">
        <v>117</v>
      </c>
      <c r="D106" s="12"/>
      <c r="E106" s="13">
        <f t="shared" ref="E106:F106" si="42">E107</f>
        <v>413</v>
      </c>
      <c r="F106" s="13">
        <f t="shared" si="42"/>
        <v>413</v>
      </c>
    </row>
    <row r="107" spans="1:6" ht="47.25" outlineLevel="5">
      <c r="A107" s="11" t="s">
        <v>18</v>
      </c>
      <c r="B107" s="12" t="s">
        <v>41</v>
      </c>
      <c r="C107" s="12" t="s">
        <v>117</v>
      </c>
      <c r="D107" s="12" t="s">
        <v>19</v>
      </c>
      <c r="E107" s="13">
        <v>413</v>
      </c>
      <c r="F107" s="13">
        <v>413</v>
      </c>
    </row>
    <row r="108" spans="1:6" ht="126" outlineLevel="4">
      <c r="A108" s="11" t="s">
        <v>118</v>
      </c>
      <c r="B108" s="12" t="s">
        <v>41</v>
      </c>
      <c r="C108" s="12" t="s">
        <v>119</v>
      </c>
      <c r="D108" s="12"/>
      <c r="E108" s="13">
        <f t="shared" ref="E108:F108" si="43">E109</f>
        <v>369.1</v>
      </c>
      <c r="F108" s="13">
        <f t="shared" si="43"/>
        <v>369.1</v>
      </c>
    </row>
    <row r="109" spans="1:6" ht="47.25" outlineLevel="5">
      <c r="A109" s="11" t="s">
        <v>18</v>
      </c>
      <c r="B109" s="12" t="s">
        <v>41</v>
      </c>
      <c r="C109" s="12" t="s">
        <v>119</v>
      </c>
      <c r="D109" s="12" t="s">
        <v>19</v>
      </c>
      <c r="E109" s="13">
        <v>369.1</v>
      </c>
      <c r="F109" s="13">
        <v>369.1</v>
      </c>
    </row>
    <row r="110" spans="1:6" ht="15.75" outlineLevel="1">
      <c r="A110" s="11" t="s">
        <v>14</v>
      </c>
      <c r="B110" s="12" t="s">
        <v>41</v>
      </c>
      <c r="C110" s="12" t="s">
        <v>15</v>
      </c>
      <c r="D110" s="12"/>
      <c r="E110" s="13">
        <f>E111+E113+E116+E122+E124+E126+E128+E130+E133+E135+E137</f>
        <v>166699.50000000003</v>
      </c>
      <c r="F110" s="13">
        <f>F111+F113+F116+F122+F124+F126+F128+F130+F133+F135+F137</f>
        <v>168030.30000000002</v>
      </c>
    </row>
    <row r="111" spans="1:6" ht="15.75" outlineLevel="4">
      <c r="A111" s="11" t="s">
        <v>120</v>
      </c>
      <c r="B111" s="12" t="s">
        <v>41</v>
      </c>
      <c r="C111" s="12" t="s">
        <v>121</v>
      </c>
      <c r="D111" s="12"/>
      <c r="E111" s="13">
        <f t="shared" ref="E111:F111" si="44">E112</f>
        <v>4773.6000000000004</v>
      </c>
      <c r="F111" s="13">
        <f t="shared" si="44"/>
        <v>4773.6000000000004</v>
      </c>
    </row>
    <row r="112" spans="1:6" ht="47.25" outlineLevel="5">
      <c r="A112" s="11" t="s">
        <v>18</v>
      </c>
      <c r="B112" s="12" t="s">
        <v>41</v>
      </c>
      <c r="C112" s="12" t="s">
        <v>121</v>
      </c>
      <c r="D112" s="12" t="s">
        <v>19</v>
      </c>
      <c r="E112" s="13">
        <v>4773.6000000000004</v>
      </c>
      <c r="F112" s="13">
        <v>4773.6000000000004</v>
      </c>
    </row>
    <row r="113" spans="1:6" ht="31.5" outlineLevel="4">
      <c r="A113" s="11" t="s">
        <v>22</v>
      </c>
      <c r="B113" s="12" t="s">
        <v>41</v>
      </c>
      <c r="C113" s="12" t="s">
        <v>23</v>
      </c>
      <c r="D113" s="12"/>
      <c r="E113" s="13">
        <f>E114+E115</f>
        <v>126819.6</v>
      </c>
      <c r="F113" s="13">
        <f>F114+F115</f>
        <v>127339.8</v>
      </c>
    </row>
    <row r="114" spans="1:6" ht="47.25" outlineLevel="5">
      <c r="A114" s="11" t="s">
        <v>18</v>
      </c>
      <c r="B114" s="12" t="s">
        <v>41</v>
      </c>
      <c r="C114" s="12" t="s">
        <v>23</v>
      </c>
      <c r="D114" s="12" t="s">
        <v>19</v>
      </c>
      <c r="E114" s="13">
        <v>101273.2</v>
      </c>
      <c r="F114" s="13">
        <v>101323.1</v>
      </c>
    </row>
    <row r="115" spans="1:6" ht="31.5" outlineLevel="5">
      <c r="A115" s="11" t="s">
        <v>24</v>
      </c>
      <c r="B115" s="12" t="s">
        <v>41</v>
      </c>
      <c r="C115" s="12" t="s">
        <v>23</v>
      </c>
      <c r="D115" s="12" t="s">
        <v>25</v>
      </c>
      <c r="E115" s="13">
        <f>25946.5-400.1</f>
        <v>25546.400000000001</v>
      </c>
      <c r="F115" s="13">
        <v>26016.7</v>
      </c>
    </row>
    <row r="116" spans="1:6" ht="15.75" outlineLevel="4">
      <c r="A116" s="11" t="s">
        <v>26</v>
      </c>
      <c r="B116" s="12" t="s">
        <v>41</v>
      </c>
      <c r="C116" s="12" t="s">
        <v>27</v>
      </c>
      <c r="D116" s="12"/>
      <c r="E116" s="13">
        <f t="shared" ref="E116:F116" si="45">E117+E118+E119+E120+E121</f>
        <v>7791.2</v>
      </c>
      <c r="F116" s="13">
        <f t="shared" si="45"/>
        <v>7791.2</v>
      </c>
    </row>
    <row r="117" spans="1:6" ht="47.25" outlineLevel="5">
      <c r="A117" s="11" t="s">
        <v>18</v>
      </c>
      <c r="B117" s="12" t="s">
        <v>41</v>
      </c>
      <c r="C117" s="12" t="s">
        <v>27</v>
      </c>
      <c r="D117" s="12" t="s">
        <v>19</v>
      </c>
      <c r="E117" s="13">
        <v>240</v>
      </c>
      <c r="F117" s="13">
        <v>240</v>
      </c>
    </row>
    <row r="118" spans="1:6" ht="31.5" outlineLevel="5">
      <c r="A118" s="11" t="s">
        <v>24</v>
      </c>
      <c r="B118" s="12" t="s">
        <v>41</v>
      </c>
      <c r="C118" s="12" t="s">
        <v>27</v>
      </c>
      <c r="D118" s="12" t="s">
        <v>25</v>
      </c>
      <c r="E118" s="13">
        <v>1990</v>
      </c>
      <c r="F118" s="13">
        <v>1990</v>
      </c>
    </row>
    <row r="119" spans="1:6" ht="15.75" outlineLevel="5">
      <c r="A119" s="11" t="s">
        <v>38</v>
      </c>
      <c r="B119" s="12" t="s">
        <v>41</v>
      </c>
      <c r="C119" s="12" t="s">
        <v>27</v>
      </c>
      <c r="D119" s="12" t="s">
        <v>39</v>
      </c>
      <c r="E119" s="13">
        <v>12</v>
      </c>
      <c r="F119" s="13">
        <v>12</v>
      </c>
    </row>
    <row r="120" spans="1:6" ht="31.5" outlineLevel="5">
      <c r="A120" s="11" t="s">
        <v>66</v>
      </c>
      <c r="B120" s="12" t="s">
        <v>41</v>
      </c>
      <c r="C120" s="12" t="s">
        <v>27</v>
      </c>
      <c r="D120" s="12" t="s">
        <v>67</v>
      </c>
      <c r="E120" s="13">
        <v>4800</v>
      </c>
      <c r="F120" s="13">
        <v>4800</v>
      </c>
    </row>
    <row r="121" spans="1:6" ht="15.75" outlineLevel="5">
      <c r="A121" s="11" t="s">
        <v>28</v>
      </c>
      <c r="B121" s="12" t="s">
        <v>41</v>
      </c>
      <c r="C121" s="12" t="s">
        <v>27</v>
      </c>
      <c r="D121" s="12" t="s">
        <v>29</v>
      </c>
      <c r="E121" s="13">
        <v>749.2</v>
      </c>
      <c r="F121" s="13">
        <v>749.2</v>
      </c>
    </row>
    <row r="122" spans="1:6" ht="31.5" outlineLevel="4">
      <c r="A122" s="11" t="s">
        <v>122</v>
      </c>
      <c r="B122" s="12" t="s">
        <v>41</v>
      </c>
      <c r="C122" s="12" t="s">
        <v>123</v>
      </c>
      <c r="D122" s="12"/>
      <c r="E122" s="13">
        <f t="shared" ref="E122:F122" si="46">E123</f>
        <v>1809.5</v>
      </c>
      <c r="F122" s="13">
        <f t="shared" si="46"/>
        <v>1809.5</v>
      </c>
    </row>
    <row r="123" spans="1:6" ht="31.5" outlineLevel="5">
      <c r="A123" s="11" t="s">
        <v>24</v>
      </c>
      <c r="B123" s="12" t="s">
        <v>41</v>
      </c>
      <c r="C123" s="12" t="s">
        <v>123</v>
      </c>
      <c r="D123" s="12" t="s">
        <v>25</v>
      </c>
      <c r="E123" s="13">
        <v>1809.5</v>
      </c>
      <c r="F123" s="13">
        <v>1809.5</v>
      </c>
    </row>
    <row r="124" spans="1:6" ht="31.5" outlineLevel="4">
      <c r="A124" s="11" t="s">
        <v>124</v>
      </c>
      <c r="B124" s="12" t="s">
        <v>41</v>
      </c>
      <c r="C124" s="12" t="s">
        <v>125</v>
      </c>
      <c r="D124" s="12"/>
      <c r="E124" s="13">
        <f t="shared" ref="E124:F124" si="47">E125</f>
        <v>619.6</v>
      </c>
      <c r="F124" s="13">
        <f t="shared" si="47"/>
        <v>609.6</v>
      </c>
    </row>
    <row r="125" spans="1:6" ht="31.5" outlineLevel="5">
      <c r="A125" s="11" t="s">
        <v>24</v>
      </c>
      <c r="B125" s="12" t="s">
        <v>41</v>
      </c>
      <c r="C125" s="12" t="s">
        <v>125</v>
      </c>
      <c r="D125" s="12" t="s">
        <v>25</v>
      </c>
      <c r="E125" s="13">
        <v>619.6</v>
      </c>
      <c r="F125" s="13">
        <v>609.6</v>
      </c>
    </row>
    <row r="126" spans="1:6" ht="31.5" outlineLevel="4">
      <c r="A126" s="11" t="s">
        <v>126</v>
      </c>
      <c r="B126" s="12" t="s">
        <v>41</v>
      </c>
      <c r="C126" s="12" t="s">
        <v>127</v>
      </c>
      <c r="D126" s="12"/>
      <c r="E126" s="13">
        <f t="shared" ref="E126:F126" si="48">E127</f>
        <v>3093</v>
      </c>
      <c r="F126" s="13">
        <f t="shared" si="48"/>
        <v>3093</v>
      </c>
    </row>
    <row r="127" spans="1:6" ht="15.75" outlineLevel="5">
      <c r="A127" s="11" t="s">
        <v>28</v>
      </c>
      <c r="B127" s="12" t="s">
        <v>41</v>
      </c>
      <c r="C127" s="12" t="s">
        <v>127</v>
      </c>
      <c r="D127" s="12" t="s">
        <v>29</v>
      </c>
      <c r="E127" s="13">
        <v>3093</v>
      </c>
      <c r="F127" s="13">
        <v>3093</v>
      </c>
    </row>
    <row r="128" spans="1:6" ht="47.25" outlineLevel="4">
      <c r="A128" s="11" t="s">
        <v>128</v>
      </c>
      <c r="B128" s="12" t="s">
        <v>41</v>
      </c>
      <c r="C128" s="12" t="s">
        <v>129</v>
      </c>
      <c r="D128" s="12"/>
      <c r="E128" s="13">
        <f t="shared" ref="E128:F128" si="49">E129</f>
        <v>3086.3</v>
      </c>
      <c r="F128" s="13">
        <f t="shared" si="49"/>
        <v>3086.3</v>
      </c>
    </row>
    <row r="129" spans="1:6" ht="15.75" outlineLevel="5">
      <c r="A129" s="11" t="s">
        <v>38</v>
      </c>
      <c r="B129" s="12" t="s">
        <v>41</v>
      </c>
      <c r="C129" s="12" t="s">
        <v>129</v>
      </c>
      <c r="D129" s="12" t="s">
        <v>39</v>
      </c>
      <c r="E129" s="13">
        <v>3086.3</v>
      </c>
      <c r="F129" s="13">
        <v>3086.3</v>
      </c>
    </row>
    <row r="130" spans="1:6" ht="31.5" outlineLevel="4">
      <c r="A130" s="11" t="s">
        <v>130</v>
      </c>
      <c r="B130" s="12" t="s">
        <v>41</v>
      </c>
      <c r="C130" s="12" t="s">
        <v>131</v>
      </c>
      <c r="D130" s="12"/>
      <c r="E130" s="13">
        <f t="shared" ref="E130:F130" si="50">E131+E132</f>
        <v>16359.5</v>
      </c>
      <c r="F130" s="13">
        <f t="shared" si="50"/>
        <v>17012.100000000002</v>
      </c>
    </row>
    <row r="131" spans="1:6" ht="31.5" outlineLevel="5">
      <c r="A131" s="11" t="s">
        <v>24</v>
      </c>
      <c r="B131" s="12" t="s">
        <v>41</v>
      </c>
      <c r="C131" s="12" t="s">
        <v>131</v>
      </c>
      <c r="D131" s="12" t="s">
        <v>25</v>
      </c>
      <c r="E131" s="13">
        <v>44.4</v>
      </c>
      <c r="F131" s="13">
        <v>44.4</v>
      </c>
    </row>
    <row r="132" spans="1:6" ht="15.75" outlineLevel="5">
      <c r="A132" s="11" t="s">
        <v>38</v>
      </c>
      <c r="B132" s="12" t="s">
        <v>41</v>
      </c>
      <c r="C132" s="12" t="s">
        <v>131</v>
      </c>
      <c r="D132" s="12" t="s">
        <v>39</v>
      </c>
      <c r="E132" s="13">
        <v>16315.1</v>
      </c>
      <c r="F132" s="13">
        <v>16967.7</v>
      </c>
    </row>
    <row r="133" spans="1:6" ht="31.5" outlineLevel="4">
      <c r="A133" s="11" t="s">
        <v>132</v>
      </c>
      <c r="B133" s="12" t="s">
        <v>41</v>
      </c>
      <c r="C133" s="12" t="s">
        <v>133</v>
      </c>
      <c r="D133" s="12"/>
      <c r="E133" s="13">
        <f t="shared" ref="E133:F133" si="51">E134</f>
        <v>300</v>
      </c>
      <c r="F133" s="13">
        <f t="shared" si="51"/>
        <v>300</v>
      </c>
    </row>
    <row r="134" spans="1:6" ht="31.5" outlineLevel="5">
      <c r="A134" s="11" t="s">
        <v>24</v>
      </c>
      <c r="B134" s="12" t="s">
        <v>41</v>
      </c>
      <c r="C134" s="12" t="s">
        <v>133</v>
      </c>
      <c r="D134" s="12" t="s">
        <v>25</v>
      </c>
      <c r="E134" s="13">
        <v>300</v>
      </c>
      <c r="F134" s="13">
        <v>300</v>
      </c>
    </row>
    <row r="135" spans="1:6" ht="15.75" outlineLevel="4">
      <c r="A135" s="11" t="s">
        <v>36</v>
      </c>
      <c r="B135" s="12" t="s">
        <v>41</v>
      </c>
      <c r="C135" s="12" t="s">
        <v>37</v>
      </c>
      <c r="D135" s="12"/>
      <c r="E135" s="13">
        <f t="shared" ref="E135:F135" si="52">E136</f>
        <v>2016</v>
      </c>
      <c r="F135" s="13">
        <f t="shared" si="52"/>
        <v>2184</v>
      </c>
    </row>
    <row r="136" spans="1:6" ht="15.75" outlineLevel="5">
      <c r="A136" s="11" t="s">
        <v>38</v>
      </c>
      <c r="B136" s="12" t="s">
        <v>41</v>
      </c>
      <c r="C136" s="12" t="s">
        <v>37</v>
      </c>
      <c r="D136" s="12" t="s">
        <v>39</v>
      </c>
      <c r="E136" s="13">
        <v>2016</v>
      </c>
      <c r="F136" s="13">
        <v>2184</v>
      </c>
    </row>
    <row r="137" spans="1:6" ht="63" customHeight="1" outlineLevel="4">
      <c r="A137" s="11" t="s">
        <v>134</v>
      </c>
      <c r="B137" s="12" t="s">
        <v>41</v>
      </c>
      <c r="C137" s="12" t="s">
        <v>135</v>
      </c>
      <c r="D137" s="12"/>
      <c r="E137" s="13">
        <f t="shared" ref="E137:F137" si="53">E138</f>
        <v>31.2</v>
      </c>
      <c r="F137" s="13">
        <f t="shared" si="53"/>
        <v>31.2</v>
      </c>
    </row>
    <row r="138" spans="1:6" ht="47.25" outlineLevel="5">
      <c r="A138" s="11" t="s">
        <v>18</v>
      </c>
      <c r="B138" s="12" t="s">
        <v>41</v>
      </c>
      <c r="C138" s="12" t="s">
        <v>135</v>
      </c>
      <c r="D138" s="12" t="s">
        <v>19</v>
      </c>
      <c r="E138" s="13">
        <v>31.2</v>
      </c>
      <c r="F138" s="13">
        <v>31.2</v>
      </c>
    </row>
    <row r="139" spans="1:6" ht="31.5">
      <c r="A139" s="14" t="s">
        <v>136</v>
      </c>
      <c r="B139" s="15" t="s">
        <v>137</v>
      </c>
      <c r="C139" s="15"/>
      <c r="D139" s="15"/>
      <c r="E139" s="16">
        <f>E140+E144+E180+E184+E200+E204</f>
        <v>233809.9</v>
      </c>
      <c r="F139" s="16">
        <f>F140+F144+F180+F184+F200+F204</f>
        <v>263651.7</v>
      </c>
    </row>
    <row r="140" spans="1:6" ht="15.75" outlineLevel="1">
      <c r="A140" s="11" t="s">
        <v>42</v>
      </c>
      <c r="B140" s="12" t="s">
        <v>137</v>
      </c>
      <c r="C140" s="12" t="s">
        <v>43</v>
      </c>
      <c r="D140" s="12"/>
      <c r="E140" s="13">
        <f t="shared" ref="E140:F142" si="54">E141</f>
        <v>3025</v>
      </c>
      <c r="F140" s="13">
        <f t="shared" si="54"/>
        <v>3025</v>
      </c>
    </row>
    <row r="141" spans="1:6" ht="31.5" outlineLevel="2">
      <c r="A141" s="11" t="s">
        <v>44</v>
      </c>
      <c r="B141" s="12" t="s">
        <v>137</v>
      </c>
      <c r="C141" s="12" t="s">
        <v>45</v>
      </c>
      <c r="D141" s="12"/>
      <c r="E141" s="13">
        <f t="shared" si="54"/>
        <v>3025</v>
      </c>
      <c r="F141" s="13">
        <f t="shared" si="54"/>
        <v>3025</v>
      </c>
    </row>
    <row r="142" spans="1:6" ht="47.25" outlineLevel="3">
      <c r="A142" s="11" t="s">
        <v>46</v>
      </c>
      <c r="B142" s="12" t="s">
        <v>137</v>
      </c>
      <c r="C142" s="12" t="s">
        <v>47</v>
      </c>
      <c r="D142" s="12"/>
      <c r="E142" s="13">
        <f t="shared" si="54"/>
        <v>3025</v>
      </c>
      <c r="F142" s="13">
        <f t="shared" si="54"/>
        <v>3025</v>
      </c>
    </row>
    <row r="143" spans="1:6" ht="31.5" outlineLevel="5">
      <c r="A143" s="11" t="s">
        <v>24</v>
      </c>
      <c r="B143" s="12" t="s">
        <v>137</v>
      </c>
      <c r="C143" s="12" t="s">
        <v>47</v>
      </c>
      <c r="D143" s="12" t="s">
        <v>25</v>
      </c>
      <c r="E143" s="13">
        <v>3025</v>
      </c>
      <c r="F143" s="13">
        <v>3025</v>
      </c>
    </row>
    <row r="144" spans="1:6" ht="15.75" outlineLevel="1">
      <c r="A144" s="11" t="s">
        <v>48</v>
      </c>
      <c r="B144" s="12" t="s">
        <v>137</v>
      </c>
      <c r="C144" s="12" t="s">
        <v>49</v>
      </c>
      <c r="D144" s="12"/>
      <c r="E144" s="13">
        <f t="shared" ref="E144:F144" si="55">E145+E152+E159+E170+E177</f>
        <v>128887.09999999999</v>
      </c>
      <c r="F144" s="13">
        <f t="shared" si="55"/>
        <v>153766.5</v>
      </c>
    </row>
    <row r="145" spans="1:6" ht="31.5" outlineLevel="2">
      <c r="A145" s="11" t="s">
        <v>50</v>
      </c>
      <c r="B145" s="12" t="s">
        <v>137</v>
      </c>
      <c r="C145" s="12" t="s">
        <v>51</v>
      </c>
      <c r="D145" s="12"/>
      <c r="E145" s="13">
        <f t="shared" ref="E145:F145" si="56">E146+E148+E150</f>
        <v>2993.9</v>
      </c>
      <c r="F145" s="13">
        <f t="shared" si="56"/>
        <v>2964.4</v>
      </c>
    </row>
    <row r="146" spans="1:6" ht="31.5" outlineLevel="3">
      <c r="A146" s="11" t="s">
        <v>138</v>
      </c>
      <c r="B146" s="12" t="s">
        <v>137</v>
      </c>
      <c r="C146" s="12" t="s">
        <v>139</v>
      </c>
      <c r="D146" s="12"/>
      <c r="E146" s="13">
        <f t="shared" ref="E146:F146" si="57">E147</f>
        <v>700</v>
      </c>
      <c r="F146" s="13">
        <f t="shared" si="57"/>
        <v>700</v>
      </c>
    </row>
    <row r="147" spans="1:6" ht="31.5" outlineLevel="5">
      <c r="A147" s="11" t="s">
        <v>24</v>
      </c>
      <c r="B147" s="12" t="s">
        <v>137</v>
      </c>
      <c r="C147" s="12" t="s">
        <v>139</v>
      </c>
      <c r="D147" s="12" t="s">
        <v>25</v>
      </c>
      <c r="E147" s="13">
        <v>700</v>
      </c>
      <c r="F147" s="13">
        <v>700</v>
      </c>
    </row>
    <row r="148" spans="1:6" ht="47.25" outlineLevel="3">
      <c r="A148" s="11" t="s">
        <v>140</v>
      </c>
      <c r="B148" s="12" t="s">
        <v>137</v>
      </c>
      <c r="C148" s="12" t="s">
        <v>141</v>
      </c>
      <c r="D148" s="12"/>
      <c r="E148" s="13">
        <f t="shared" ref="E148:F148" si="58">E149</f>
        <v>2023.9</v>
      </c>
      <c r="F148" s="13">
        <f t="shared" si="58"/>
        <v>1994.4</v>
      </c>
    </row>
    <row r="149" spans="1:6" ht="31.5" outlineLevel="5">
      <c r="A149" s="11" t="s">
        <v>24</v>
      </c>
      <c r="B149" s="12" t="s">
        <v>137</v>
      </c>
      <c r="C149" s="12" t="s">
        <v>141</v>
      </c>
      <c r="D149" s="12" t="s">
        <v>25</v>
      </c>
      <c r="E149" s="13">
        <v>2023.9</v>
      </c>
      <c r="F149" s="13">
        <v>1994.4</v>
      </c>
    </row>
    <row r="150" spans="1:6" ht="31.5" outlineLevel="3">
      <c r="A150" s="11" t="s">
        <v>52</v>
      </c>
      <c r="B150" s="12" t="s">
        <v>137</v>
      </c>
      <c r="C150" s="12" t="s">
        <v>53</v>
      </c>
      <c r="D150" s="12"/>
      <c r="E150" s="13">
        <f t="shared" ref="E150:F150" si="59">E151</f>
        <v>270</v>
      </c>
      <c r="F150" s="13">
        <f t="shared" si="59"/>
        <v>270</v>
      </c>
    </row>
    <row r="151" spans="1:6" ht="31.5" outlineLevel="5">
      <c r="A151" s="11" t="s">
        <v>24</v>
      </c>
      <c r="B151" s="12" t="s">
        <v>137</v>
      </c>
      <c r="C151" s="12" t="s">
        <v>53</v>
      </c>
      <c r="D151" s="12" t="s">
        <v>25</v>
      </c>
      <c r="E151" s="13">
        <v>270</v>
      </c>
      <c r="F151" s="13">
        <v>270</v>
      </c>
    </row>
    <row r="152" spans="1:6" ht="31.5" outlineLevel="2">
      <c r="A152" s="11" t="s">
        <v>142</v>
      </c>
      <c r="B152" s="12" t="s">
        <v>137</v>
      </c>
      <c r="C152" s="12" t="s">
        <v>143</v>
      </c>
      <c r="D152" s="12"/>
      <c r="E152" s="13">
        <f t="shared" ref="E152:F152" si="60">E153+E155+E157</f>
        <v>101084</v>
      </c>
      <c r="F152" s="13">
        <f t="shared" si="60"/>
        <v>141966.20000000001</v>
      </c>
    </row>
    <row r="153" spans="1:6" ht="47.25" outlineLevel="3">
      <c r="A153" s="11" t="s">
        <v>144</v>
      </c>
      <c r="B153" s="12" t="s">
        <v>137</v>
      </c>
      <c r="C153" s="12" t="s">
        <v>145</v>
      </c>
      <c r="D153" s="12"/>
      <c r="E153" s="13">
        <f t="shared" ref="E153:F153" si="61">E154</f>
        <v>51723.9</v>
      </c>
      <c r="F153" s="13">
        <f t="shared" si="61"/>
        <v>52223.9</v>
      </c>
    </row>
    <row r="154" spans="1:6" ht="15.75" outlineLevel="5">
      <c r="A154" s="11" t="s">
        <v>28</v>
      </c>
      <c r="B154" s="12" t="s">
        <v>137</v>
      </c>
      <c r="C154" s="12" t="s">
        <v>145</v>
      </c>
      <c r="D154" s="12" t="s">
        <v>29</v>
      </c>
      <c r="E154" s="17">
        <v>51723.9</v>
      </c>
      <c r="F154" s="17">
        <v>52223.9</v>
      </c>
    </row>
    <row r="155" spans="1:6" ht="31.5" outlineLevel="3">
      <c r="A155" s="11" t="s">
        <v>146</v>
      </c>
      <c r="B155" s="12" t="s">
        <v>137</v>
      </c>
      <c r="C155" s="12" t="s">
        <v>147</v>
      </c>
      <c r="D155" s="12"/>
      <c r="E155" s="13">
        <f>E156</f>
        <v>5000</v>
      </c>
      <c r="F155" s="13"/>
    </row>
    <row r="156" spans="1:6" ht="31.5" outlineLevel="5">
      <c r="A156" s="11" t="s">
        <v>96</v>
      </c>
      <c r="B156" s="12" t="s">
        <v>137</v>
      </c>
      <c r="C156" s="12" t="s">
        <v>147</v>
      </c>
      <c r="D156" s="12" t="s">
        <v>97</v>
      </c>
      <c r="E156" s="13">
        <v>5000</v>
      </c>
      <c r="F156" s="13"/>
    </row>
    <row r="157" spans="1:6" ht="47.25" outlineLevel="3">
      <c r="A157" s="11" t="s">
        <v>144</v>
      </c>
      <c r="B157" s="12" t="s">
        <v>137</v>
      </c>
      <c r="C157" s="12" t="s">
        <v>148</v>
      </c>
      <c r="D157" s="12"/>
      <c r="E157" s="13">
        <f t="shared" ref="E157:F157" si="62">E158</f>
        <v>44360.1</v>
      </c>
      <c r="F157" s="13">
        <f t="shared" si="62"/>
        <v>89742.3</v>
      </c>
    </row>
    <row r="158" spans="1:6" ht="15.75" outlineLevel="5">
      <c r="A158" s="11" t="s">
        <v>28</v>
      </c>
      <c r="B158" s="12" t="s">
        <v>137</v>
      </c>
      <c r="C158" s="12" t="s">
        <v>148</v>
      </c>
      <c r="D158" s="12" t="s">
        <v>29</v>
      </c>
      <c r="E158" s="17">
        <v>44360.1</v>
      </c>
      <c r="F158" s="17">
        <v>89742.3</v>
      </c>
    </row>
    <row r="159" spans="1:6" ht="31.5" outlineLevel="2">
      <c r="A159" s="11" t="s">
        <v>149</v>
      </c>
      <c r="B159" s="12" t="s">
        <v>137</v>
      </c>
      <c r="C159" s="12" t="s">
        <v>150</v>
      </c>
      <c r="D159" s="12"/>
      <c r="E159" s="13">
        <f t="shared" ref="E159:F159" si="63">E160+E162+E164+E166+E168</f>
        <v>19614.7</v>
      </c>
      <c r="F159" s="13">
        <f t="shared" si="63"/>
        <v>3513.5</v>
      </c>
    </row>
    <row r="160" spans="1:6" ht="47.25" outlineLevel="3">
      <c r="A160" s="11" t="s">
        <v>151</v>
      </c>
      <c r="B160" s="12" t="s">
        <v>137</v>
      </c>
      <c r="C160" s="12" t="s">
        <v>152</v>
      </c>
      <c r="D160" s="12"/>
      <c r="E160" s="13">
        <f t="shared" ref="E160:F160" si="64">E161</f>
        <v>52.2</v>
      </c>
      <c r="F160" s="13">
        <f t="shared" si="64"/>
        <v>52.2</v>
      </c>
    </row>
    <row r="161" spans="1:6" ht="31.5" outlineLevel="5">
      <c r="A161" s="11" t="s">
        <v>24</v>
      </c>
      <c r="B161" s="12" t="s">
        <v>137</v>
      </c>
      <c r="C161" s="12" t="s">
        <v>152</v>
      </c>
      <c r="D161" s="12" t="s">
        <v>25</v>
      </c>
      <c r="E161" s="13">
        <v>52.2</v>
      </c>
      <c r="F161" s="13">
        <v>52.2</v>
      </c>
    </row>
    <row r="162" spans="1:6" ht="31.5" outlineLevel="3">
      <c r="A162" s="11" t="s">
        <v>153</v>
      </c>
      <c r="B162" s="12" t="s">
        <v>137</v>
      </c>
      <c r="C162" s="12" t="s">
        <v>154</v>
      </c>
      <c r="D162" s="12"/>
      <c r="E162" s="13">
        <f t="shared" ref="E162" si="65">E163</f>
        <v>11609.9</v>
      </c>
      <c r="F162" s="13"/>
    </row>
    <row r="163" spans="1:6" ht="31.5" outlineLevel="5">
      <c r="A163" s="11" t="s">
        <v>96</v>
      </c>
      <c r="B163" s="12" t="s">
        <v>137</v>
      </c>
      <c r="C163" s="12" t="s">
        <v>154</v>
      </c>
      <c r="D163" s="12" t="s">
        <v>97</v>
      </c>
      <c r="E163" s="13">
        <v>11609.9</v>
      </c>
      <c r="F163" s="13"/>
    </row>
    <row r="164" spans="1:6" ht="63" outlineLevel="3">
      <c r="A164" s="11" t="s">
        <v>155</v>
      </c>
      <c r="B164" s="12" t="s">
        <v>137</v>
      </c>
      <c r="C164" s="12" t="s">
        <v>156</v>
      </c>
      <c r="D164" s="12"/>
      <c r="E164" s="13">
        <f>E165</f>
        <v>4449.3999999999996</v>
      </c>
      <c r="F164" s="13"/>
    </row>
    <row r="165" spans="1:6" ht="31.5" outlineLevel="5">
      <c r="A165" s="11" t="s">
        <v>24</v>
      </c>
      <c r="B165" s="12" t="s">
        <v>137</v>
      </c>
      <c r="C165" s="12" t="s">
        <v>156</v>
      </c>
      <c r="D165" s="12" t="s">
        <v>25</v>
      </c>
      <c r="E165" s="17">
        <v>4449.3999999999996</v>
      </c>
      <c r="F165" s="17"/>
    </row>
    <row r="166" spans="1:6" ht="47.25" outlineLevel="3">
      <c r="A166" s="11" t="s">
        <v>157</v>
      </c>
      <c r="B166" s="12" t="s">
        <v>137</v>
      </c>
      <c r="C166" s="12" t="s">
        <v>158</v>
      </c>
      <c r="D166" s="12"/>
      <c r="E166" s="13">
        <f t="shared" ref="E166:F166" si="66">E167</f>
        <v>2730</v>
      </c>
      <c r="F166" s="13">
        <f t="shared" si="66"/>
        <v>2730</v>
      </c>
    </row>
    <row r="167" spans="1:6" ht="15.75" outlineLevel="5">
      <c r="A167" s="11" t="s">
        <v>28</v>
      </c>
      <c r="B167" s="12" t="s">
        <v>137</v>
      </c>
      <c r="C167" s="12" t="s">
        <v>158</v>
      </c>
      <c r="D167" s="12" t="s">
        <v>29</v>
      </c>
      <c r="E167" s="13">
        <v>2730</v>
      </c>
      <c r="F167" s="13">
        <v>2730</v>
      </c>
    </row>
    <row r="168" spans="1:6" ht="31.5" outlineLevel="3">
      <c r="A168" s="11" t="s">
        <v>159</v>
      </c>
      <c r="B168" s="12" t="s">
        <v>137</v>
      </c>
      <c r="C168" s="12" t="s">
        <v>160</v>
      </c>
      <c r="D168" s="12"/>
      <c r="E168" s="13">
        <f t="shared" ref="E168:F168" si="67">E169</f>
        <v>773.19999999999993</v>
      </c>
      <c r="F168" s="13">
        <f t="shared" si="67"/>
        <v>731.3</v>
      </c>
    </row>
    <row r="169" spans="1:6" ht="31.5" outlineLevel="5">
      <c r="A169" s="11" t="s">
        <v>24</v>
      </c>
      <c r="B169" s="12" t="s">
        <v>137</v>
      </c>
      <c r="C169" s="12" t="s">
        <v>160</v>
      </c>
      <c r="D169" s="12" t="s">
        <v>25</v>
      </c>
      <c r="E169" s="13">
        <f>731.3+41.9</f>
        <v>773.19999999999993</v>
      </c>
      <c r="F169" s="13">
        <v>731.3</v>
      </c>
    </row>
    <row r="170" spans="1:6" ht="31.5" outlineLevel="2">
      <c r="A170" s="11" t="s">
        <v>161</v>
      </c>
      <c r="B170" s="12" t="s">
        <v>137</v>
      </c>
      <c r="C170" s="12" t="s">
        <v>162</v>
      </c>
      <c r="D170" s="12"/>
      <c r="E170" s="13">
        <f t="shared" ref="E170:F170" si="68">E171+E173+E175</f>
        <v>4746.3999999999996</v>
      </c>
      <c r="F170" s="13">
        <f t="shared" si="68"/>
        <v>4472.8</v>
      </c>
    </row>
    <row r="171" spans="1:6" ht="47.25" outlineLevel="3">
      <c r="A171" s="11" t="s">
        <v>163</v>
      </c>
      <c r="B171" s="12" t="s">
        <v>137</v>
      </c>
      <c r="C171" s="12" t="s">
        <v>164</v>
      </c>
      <c r="D171" s="12"/>
      <c r="E171" s="13">
        <f t="shared" ref="E171:F171" si="69">E172</f>
        <v>1091.9000000000001</v>
      </c>
      <c r="F171" s="13">
        <f t="shared" si="69"/>
        <v>1095</v>
      </c>
    </row>
    <row r="172" spans="1:6" ht="15.75" outlineLevel="5">
      <c r="A172" s="11" t="s">
        <v>28</v>
      </c>
      <c r="B172" s="12" t="s">
        <v>137</v>
      </c>
      <c r="C172" s="12" t="s">
        <v>164</v>
      </c>
      <c r="D172" s="12" t="s">
        <v>29</v>
      </c>
      <c r="E172" s="13">
        <v>1091.9000000000001</v>
      </c>
      <c r="F172" s="17">
        <v>1095</v>
      </c>
    </row>
    <row r="173" spans="1:6" ht="47.25" outlineLevel="3">
      <c r="A173" s="11" t="s">
        <v>165</v>
      </c>
      <c r="B173" s="12" t="s">
        <v>137</v>
      </c>
      <c r="C173" s="12" t="s">
        <v>166</v>
      </c>
      <c r="D173" s="12"/>
      <c r="E173" s="13">
        <f t="shared" ref="E173:F173" si="70">E174</f>
        <v>2254.5</v>
      </c>
      <c r="F173" s="13">
        <f t="shared" si="70"/>
        <v>1977.8</v>
      </c>
    </row>
    <row r="174" spans="1:6" ht="31.5" outlineLevel="5">
      <c r="A174" s="11" t="s">
        <v>24</v>
      </c>
      <c r="B174" s="12" t="s">
        <v>137</v>
      </c>
      <c r="C174" s="12" t="s">
        <v>166</v>
      </c>
      <c r="D174" s="12" t="s">
        <v>25</v>
      </c>
      <c r="E174" s="13">
        <v>2254.5</v>
      </c>
      <c r="F174" s="13">
        <v>1977.8</v>
      </c>
    </row>
    <row r="175" spans="1:6" ht="47.25" outlineLevel="3">
      <c r="A175" s="11" t="s">
        <v>167</v>
      </c>
      <c r="B175" s="12" t="s">
        <v>137</v>
      </c>
      <c r="C175" s="12" t="s">
        <v>168</v>
      </c>
      <c r="D175" s="12"/>
      <c r="E175" s="13">
        <f t="shared" ref="E175:F175" si="71">E176</f>
        <v>1400</v>
      </c>
      <c r="F175" s="13">
        <f t="shared" si="71"/>
        <v>1400</v>
      </c>
    </row>
    <row r="176" spans="1:6" ht="15.75" outlineLevel="5">
      <c r="A176" s="11" t="s">
        <v>28</v>
      </c>
      <c r="B176" s="12" t="s">
        <v>137</v>
      </c>
      <c r="C176" s="12" t="s">
        <v>168</v>
      </c>
      <c r="D176" s="12" t="s">
        <v>29</v>
      </c>
      <c r="E176" s="13">
        <v>1400</v>
      </c>
      <c r="F176" s="13">
        <v>1400</v>
      </c>
    </row>
    <row r="177" spans="1:6" ht="31.5" outlineLevel="2">
      <c r="A177" s="11" t="s">
        <v>169</v>
      </c>
      <c r="B177" s="12" t="s">
        <v>137</v>
      </c>
      <c r="C177" s="12" t="s">
        <v>170</v>
      </c>
      <c r="D177" s="12"/>
      <c r="E177" s="13">
        <f t="shared" ref="E177:F178" si="72">E178</f>
        <v>448.1</v>
      </c>
      <c r="F177" s="13">
        <f t="shared" si="72"/>
        <v>849.6</v>
      </c>
    </row>
    <row r="178" spans="1:6" ht="47.25" outlineLevel="3">
      <c r="A178" s="11" t="s">
        <v>171</v>
      </c>
      <c r="B178" s="12" t="s">
        <v>137</v>
      </c>
      <c r="C178" s="12" t="s">
        <v>172</v>
      </c>
      <c r="D178" s="12"/>
      <c r="E178" s="13">
        <f t="shared" si="72"/>
        <v>448.1</v>
      </c>
      <c r="F178" s="13">
        <f t="shared" si="72"/>
        <v>849.6</v>
      </c>
    </row>
    <row r="179" spans="1:6" ht="31.5" outlineLevel="5">
      <c r="A179" s="11" t="s">
        <v>24</v>
      </c>
      <c r="B179" s="12" t="s">
        <v>137</v>
      </c>
      <c r="C179" s="12" t="s">
        <v>172</v>
      </c>
      <c r="D179" s="12" t="s">
        <v>25</v>
      </c>
      <c r="E179" s="17">
        <v>448.1</v>
      </c>
      <c r="F179" s="13">
        <v>849.6</v>
      </c>
    </row>
    <row r="180" spans="1:6" ht="15.75" outlineLevel="1">
      <c r="A180" s="11" t="s">
        <v>90</v>
      </c>
      <c r="B180" s="12" t="s">
        <v>137</v>
      </c>
      <c r="C180" s="12" t="s">
        <v>91</v>
      </c>
      <c r="D180" s="12"/>
      <c r="E180" s="13">
        <f t="shared" ref="E180:F182" si="73">E181</f>
        <v>220</v>
      </c>
      <c r="F180" s="13">
        <f t="shared" si="73"/>
        <v>220</v>
      </c>
    </row>
    <row r="181" spans="1:6" ht="31.5" outlineLevel="2">
      <c r="A181" s="11" t="s">
        <v>173</v>
      </c>
      <c r="B181" s="12" t="s">
        <v>137</v>
      </c>
      <c r="C181" s="12" t="s">
        <v>174</v>
      </c>
      <c r="D181" s="12"/>
      <c r="E181" s="13">
        <f t="shared" si="73"/>
        <v>220</v>
      </c>
      <c r="F181" s="13">
        <f t="shared" si="73"/>
        <v>220</v>
      </c>
    </row>
    <row r="182" spans="1:6" ht="47.25" outlineLevel="3">
      <c r="A182" s="11" t="s">
        <v>175</v>
      </c>
      <c r="B182" s="12" t="s">
        <v>137</v>
      </c>
      <c r="C182" s="12" t="s">
        <v>176</v>
      </c>
      <c r="D182" s="12"/>
      <c r="E182" s="13">
        <f t="shared" si="73"/>
        <v>220</v>
      </c>
      <c r="F182" s="13">
        <f t="shared" si="73"/>
        <v>220</v>
      </c>
    </row>
    <row r="183" spans="1:6" ht="31.5" outlineLevel="5">
      <c r="A183" s="11" t="s">
        <v>24</v>
      </c>
      <c r="B183" s="12" t="s">
        <v>137</v>
      </c>
      <c r="C183" s="12" t="s">
        <v>176</v>
      </c>
      <c r="D183" s="12" t="s">
        <v>25</v>
      </c>
      <c r="E183" s="13">
        <v>220</v>
      </c>
      <c r="F183" s="13">
        <v>220</v>
      </c>
    </row>
    <row r="184" spans="1:6" ht="15.75" outlineLevel="1">
      <c r="A184" s="11" t="s">
        <v>177</v>
      </c>
      <c r="B184" s="12" t="s">
        <v>137</v>
      </c>
      <c r="C184" s="12" t="s">
        <v>178</v>
      </c>
      <c r="D184" s="12"/>
      <c r="E184" s="13">
        <f t="shared" ref="E184:F184" si="74">E185</f>
        <v>45284.7</v>
      </c>
      <c r="F184" s="13">
        <f t="shared" si="74"/>
        <v>50889.7</v>
      </c>
    </row>
    <row r="185" spans="1:6" ht="15.75" outlineLevel="2">
      <c r="A185" s="11" t="s">
        <v>179</v>
      </c>
      <c r="B185" s="12" t="s">
        <v>137</v>
      </c>
      <c r="C185" s="12" t="s">
        <v>180</v>
      </c>
      <c r="D185" s="12"/>
      <c r="E185" s="13">
        <f>E186+E189+E192+E194+E198+E196</f>
        <v>45284.7</v>
      </c>
      <c r="F185" s="13">
        <f>F186+F189+F192+F194+F198+F196</f>
        <v>50889.7</v>
      </c>
    </row>
    <row r="186" spans="1:6" ht="31.5" outlineLevel="3">
      <c r="A186" s="11" t="s">
        <v>181</v>
      </c>
      <c r="B186" s="12" t="s">
        <v>137</v>
      </c>
      <c r="C186" s="12" t="s">
        <v>182</v>
      </c>
      <c r="D186" s="12"/>
      <c r="E186" s="13">
        <f t="shared" ref="E186:F186" si="75">E187+E188</f>
        <v>5946.2999999999993</v>
      </c>
      <c r="F186" s="13">
        <f t="shared" si="75"/>
        <v>6123.7999999999993</v>
      </c>
    </row>
    <row r="187" spans="1:6" ht="31.5" outlineLevel="5">
      <c r="A187" s="11" t="s">
        <v>24</v>
      </c>
      <c r="B187" s="12" t="s">
        <v>137</v>
      </c>
      <c r="C187" s="12" t="s">
        <v>182</v>
      </c>
      <c r="D187" s="12" t="s">
        <v>25</v>
      </c>
      <c r="E187" s="13">
        <v>1449.1</v>
      </c>
      <c r="F187" s="13">
        <v>1457.1</v>
      </c>
    </row>
    <row r="188" spans="1:6" ht="15.75" outlineLevel="5">
      <c r="A188" s="11" t="s">
        <v>28</v>
      </c>
      <c r="B188" s="12" t="s">
        <v>137</v>
      </c>
      <c r="C188" s="12" t="s">
        <v>182</v>
      </c>
      <c r="D188" s="12" t="s">
        <v>29</v>
      </c>
      <c r="E188" s="17">
        <v>4497.2</v>
      </c>
      <c r="F188" s="17">
        <v>4666.7</v>
      </c>
    </row>
    <row r="189" spans="1:6" ht="78" customHeight="1" outlineLevel="4">
      <c r="A189" s="11" t="s">
        <v>183</v>
      </c>
      <c r="B189" s="12" t="s">
        <v>137</v>
      </c>
      <c r="C189" s="12" t="s">
        <v>184</v>
      </c>
      <c r="D189" s="12"/>
      <c r="E189" s="13">
        <f t="shared" ref="E189:F189" si="76">E190+E191</f>
        <v>192.2</v>
      </c>
      <c r="F189" s="13">
        <f t="shared" si="76"/>
        <v>192.2</v>
      </c>
    </row>
    <row r="190" spans="1:6" ht="47.25" outlineLevel="5">
      <c r="A190" s="11" t="s">
        <v>18</v>
      </c>
      <c r="B190" s="12" t="s">
        <v>137</v>
      </c>
      <c r="C190" s="12" t="s">
        <v>184</v>
      </c>
      <c r="D190" s="12" t="s">
        <v>19</v>
      </c>
      <c r="E190" s="17">
        <v>13.5</v>
      </c>
      <c r="F190" s="17">
        <v>13.5</v>
      </c>
    </row>
    <row r="191" spans="1:6" ht="31.5" outlineLevel="5">
      <c r="A191" s="11" t="s">
        <v>24</v>
      </c>
      <c r="B191" s="12" t="s">
        <v>137</v>
      </c>
      <c r="C191" s="12" t="s">
        <v>184</v>
      </c>
      <c r="D191" s="12" t="s">
        <v>25</v>
      </c>
      <c r="E191" s="13">
        <f t="shared" ref="E191:F191" si="77">111+67.7</f>
        <v>178.7</v>
      </c>
      <c r="F191" s="13">
        <f t="shared" si="77"/>
        <v>178.7</v>
      </c>
    </row>
    <row r="192" spans="1:6" ht="31.5" outlineLevel="3">
      <c r="A192" s="11" t="s">
        <v>185</v>
      </c>
      <c r="B192" s="12" t="s">
        <v>137</v>
      </c>
      <c r="C192" s="12" t="s">
        <v>186</v>
      </c>
      <c r="D192" s="12"/>
      <c r="E192" s="13">
        <f t="shared" ref="E192:F192" si="78">E193</f>
        <v>2965.1</v>
      </c>
      <c r="F192" s="13">
        <f t="shared" si="78"/>
        <v>2965.1</v>
      </c>
    </row>
    <row r="193" spans="1:6" ht="31.5" outlineLevel="5">
      <c r="A193" s="11" t="s">
        <v>24</v>
      </c>
      <c r="B193" s="12" t="s">
        <v>137</v>
      </c>
      <c r="C193" s="12" t="s">
        <v>186</v>
      </c>
      <c r="D193" s="12" t="s">
        <v>25</v>
      </c>
      <c r="E193" s="13">
        <v>2965.1</v>
      </c>
      <c r="F193" s="13">
        <v>2965.1</v>
      </c>
    </row>
    <row r="194" spans="1:6" ht="31.5" outlineLevel="3">
      <c r="A194" s="11" t="s">
        <v>187</v>
      </c>
      <c r="B194" s="12" t="s">
        <v>137</v>
      </c>
      <c r="C194" s="12" t="s">
        <v>188</v>
      </c>
      <c r="D194" s="12"/>
      <c r="E194" s="13">
        <f>E195</f>
        <v>15028.1</v>
      </c>
      <c r="F194" s="13">
        <f>F195</f>
        <v>15608.2</v>
      </c>
    </row>
    <row r="195" spans="1:6" ht="15.75" outlineLevel="5">
      <c r="A195" s="11" t="s">
        <v>28</v>
      </c>
      <c r="B195" s="12" t="s">
        <v>137</v>
      </c>
      <c r="C195" s="12" t="s">
        <v>188</v>
      </c>
      <c r="D195" s="12" t="s">
        <v>29</v>
      </c>
      <c r="E195" s="13">
        <v>15028.1</v>
      </c>
      <c r="F195" s="13">
        <v>15608.2</v>
      </c>
    </row>
    <row r="196" spans="1:6" ht="31.5" outlineLevel="4">
      <c r="A196" s="11" t="s">
        <v>189</v>
      </c>
      <c r="B196" s="12" t="s">
        <v>137</v>
      </c>
      <c r="C196" s="12" t="s">
        <v>190</v>
      </c>
      <c r="D196" s="12"/>
      <c r="E196" s="13">
        <f t="shared" ref="E196:F196" si="79">E197</f>
        <v>1330</v>
      </c>
      <c r="F196" s="13">
        <f t="shared" si="79"/>
        <v>1330</v>
      </c>
    </row>
    <row r="197" spans="1:6" ht="31.5" outlineLevel="5">
      <c r="A197" s="11" t="s">
        <v>24</v>
      </c>
      <c r="B197" s="12" t="s">
        <v>137</v>
      </c>
      <c r="C197" s="12" t="s">
        <v>190</v>
      </c>
      <c r="D197" s="12" t="s">
        <v>25</v>
      </c>
      <c r="E197" s="13">
        <f>1323.6+6.4</f>
        <v>1330</v>
      </c>
      <c r="F197" s="13">
        <f>1323.6+6.4</f>
        <v>1330</v>
      </c>
    </row>
    <row r="198" spans="1:6" ht="31.5" outlineLevel="3">
      <c r="A198" s="11" t="s">
        <v>191</v>
      </c>
      <c r="B198" s="12" t="s">
        <v>137</v>
      </c>
      <c r="C198" s="12" t="s">
        <v>192</v>
      </c>
      <c r="D198" s="12"/>
      <c r="E198" s="13">
        <f t="shared" ref="E198:F198" si="80">E199</f>
        <v>19823</v>
      </c>
      <c r="F198" s="13">
        <f t="shared" si="80"/>
        <v>24670.400000000001</v>
      </c>
    </row>
    <row r="199" spans="1:6" ht="31.5" outlineLevel="5">
      <c r="A199" s="11" t="s">
        <v>96</v>
      </c>
      <c r="B199" s="12" t="s">
        <v>137</v>
      </c>
      <c r="C199" s="12" t="s">
        <v>192</v>
      </c>
      <c r="D199" s="12" t="s">
        <v>97</v>
      </c>
      <c r="E199" s="13">
        <v>19823</v>
      </c>
      <c r="F199" s="17">
        <v>24670.400000000001</v>
      </c>
    </row>
    <row r="200" spans="1:6" ht="31.5" outlineLevel="1">
      <c r="A200" s="11" t="s">
        <v>193</v>
      </c>
      <c r="B200" s="12" t="s">
        <v>137</v>
      </c>
      <c r="C200" s="12" t="s">
        <v>194</v>
      </c>
      <c r="D200" s="12"/>
      <c r="E200" s="13">
        <f t="shared" ref="E200:F202" si="81">E201</f>
        <v>1322</v>
      </c>
      <c r="F200" s="13">
        <f t="shared" si="81"/>
        <v>1272</v>
      </c>
    </row>
    <row r="201" spans="1:6" ht="15.75" outlineLevel="2">
      <c r="A201" s="11" t="s">
        <v>195</v>
      </c>
      <c r="B201" s="12" t="s">
        <v>137</v>
      </c>
      <c r="C201" s="12" t="s">
        <v>196</v>
      </c>
      <c r="D201" s="12"/>
      <c r="E201" s="13">
        <f t="shared" si="81"/>
        <v>1322</v>
      </c>
      <c r="F201" s="13">
        <f t="shared" si="81"/>
        <v>1272</v>
      </c>
    </row>
    <row r="202" spans="1:6" ht="47.25" outlineLevel="3">
      <c r="A202" s="11" t="s">
        <v>197</v>
      </c>
      <c r="B202" s="12" t="s">
        <v>137</v>
      </c>
      <c r="C202" s="12" t="s">
        <v>198</v>
      </c>
      <c r="D202" s="12"/>
      <c r="E202" s="13">
        <f t="shared" si="81"/>
        <v>1322</v>
      </c>
      <c r="F202" s="13">
        <f t="shared" si="81"/>
        <v>1272</v>
      </c>
    </row>
    <row r="203" spans="1:6" ht="31.5" outlineLevel="5">
      <c r="A203" s="11" t="s">
        <v>24</v>
      </c>
      <c r="B203" s="12" t="s">
        <v>137</v>
      </c>
      <c r="C203" s="12" t="s">
        <v>198</v>
      </c>
      <c r="D203" s="12" t="s">
        <v>25</v>
      </c>
      <c r="E203" s="13">
        <v>1322</v>
      </c>
      <c r="F203" s="13">
        <v>1272</v>
      </c>
    </row>
    <row r="204" spans="1:6" ht="15.75" outlineLevel="1">
      <c r="A204" s="11" t="s">
        <v>14</v>
      </c>
      <c r="B204" s="12" t="s">
        <v>137</v>
      </c>
      <c r="C204" s="12" t="s">
        <v>15</v>
      </c>
      <c r="D204" s="12"/>
      <c r="E204" s="13">
        <f>E205+E209+E212+E214+E216+E221+E218</f>
        <v>55071.100000000006</v>
      </c>
      <c r="F204" s="13">
        <f>F205+F209+F212+F214+F216+F221+F218</f>
        <v>54478.500000000007</v>
      </c>
    </row>
    <row r="205" spans="1:6" ht="31.5" outlineLevel="4">
      <c r="A205" s="11" t="s">
        <v>22</v>
      </c>
      <c r="B205" s="12" t="s">
        <v>137</v>
      </c>
      <c r="C205" s="12" t="s">
        <v>23</v>
      </c>
      <c r="D205" s="12"/>
      <c r="E205" s="13">
        <f t="shared" ref="E205:F205" si="82">E206+E207+E208</f>
        <v>42152.5</v>
      </c>
      <c r="F205" s="13">
        <f t="shared" si="82"/>
        <v>42018</v>
      </c>
    </row>
    <row r="206" spans="1:6" ht="47.25" outlineLevel="5">
      <c r="A206" s="11" t="s">
        <v>18</v>
      </c>
      <c r="B206" s="12" t="s">
        <v>137</v>
      </c>
      <c r="C206" s="12" t="s">
        <v>23</v>
      </c>
      <c r="D206" s="12" t="s">
        <v>19</v>
      </c>
      <c r="E206" s="13">
        <v>32241.3</v>
      </c>
      <c r="F206" s="13">
        <v>32241.3</v>
      </c>
    </row>
    <row r="207" spans="1:6" ht="31.5" outlineLevel="5">
      <c r="A207" s="11" t="s">
        <v>24</v>
      </c>
      <c r="B207" s="12" t="s">
        <v>137</v>
      </c>
      <c r="C207" s="12" t="s">
        <v>23</v>
      </c>
      <c r="D207" s="12" t="s">
        <v>25</v>
      </c>
      <c r="E207" s="13">
        <v>9882.2000000000007</v>
      </c>
      <c r="F207" s="13">
        <v>9747.7000000000007</v>
      </c>
    </row>
    <row r="208" spans="1:6" ht="15.75" outlineLevel="5">
      <c r="A208" s="11" t="s">
        <v>28</v>
      </c>
      <c r="B208" s="12" t="s">
        <v>137</v>
      </c>
      <c r="C208" s="12" t="s">
        <v>23</v>
      </c>
      <c r="D208" s="12" t="s">
        <v>29</v>
      </c>
      <c r="E208" s="13">
        <v>29</v>
      </c>
      <c r="F208" s="13">
        <v>29</v>
      </c>
    </row>
    <row r="209" spans="1:6" ht="15.75" outlineLevel="4">
      <c r="A209" s="11" t="s">
        <v>26</v>
      </c>
      <c r="B209" s="12" t="s">
        <v>137</v>
      </c>
      <c r="C209" s="12" t="s">
        <v>27</v>
      </c>
      <c r="D209" s="12"/>
      <c r="E209" s="13">
        <f t="shared" ref="E209:F209" si="83">E210+E211</f>
        <v>945.3</v>
      </c>
      <c r="F209" s="13">
        <f t="shared" si="83"/>
        <v>645.29999999999995</v>
      </c>
    </row>
    <row r="210" spans="1:6" ht="31.5" outlineLevel="5">
      <c r="A210" s="11" t="s">
        <v>24</v>
      </c>
      <c r="B210" s="12" t="s">
        <v>137</v>
      </c>
      <c r="C210" s="12" t="s">
        <v>27</v>
      </c>
      <c r="D210" s="12" t="s">
        <v>25</v>
      </c>
      <c r="E210" s="13">
        <v>141.5</v>
      </c>
      <c r="F210" s="13">
        <v>141.5</v>
      </c>
    </row>
    <row r="211" spans="1:6" ht="15.75" outlineLevel="5">
      <c r="A211" s="11" t="s">
        <v>28</v>
      </c>
      <c r="B211" s="12" t="s">
        <v>137</v>
      </c>
      <c r="C211" s="12" t="s">
        <v>27</v>
      </c>
      <c r="D211" s="12" t="s">
        <v>29</v>
      </c>
      <c r="E211" s="13">
        <v>803.8</v>
      </c>
      <c r="F211" s="13">
        <v>503.8</v>
      </c>
    </row>
    <row r="212" spans="1:6" ht="31.5" outlineLevel="4">
      <c r="A212" s="11" t="s">
        <v>126</v>
      </c>
      <c r="B212" s="12" t="s">
        <v>137</v>
      </c>
      <c r="C212" s="12" t="s">
        <v>127</v>
      </c>
      <c r="D212" s="12"/>
      <c r="E212" s="13">
        <f t="shared" ref="E212:F212" si="84">E213</f>
        <v>2308.1</v>
      </c>
      <c r="F212" s="13">
        <f t="shared" si="84"/>
        <v>2150</v>
      </c>
    </row>
    <row r="213" spans="1:6" ht="15.75" outlineLevel="5">
      <c r="A213" s="11" t="s">
        <v>28</v>
      </c>
      <c r="B213" s="12" t="s">
        <v>137</v>
      </c>
      <c r="C213" s="12" t="s">
        <v>127</v>
      </c>
      <c r="D213" s="12" t="s">
        <v>29</v>
      </c>
      <c r="E213" s="13">
        <f>2350-41.9</f>
        <v>2308.1</v>
      </c>
      <c r="F213" s="13">
        <v>2150</v>
      </c>
    </row>
    <row r="214" spans="1:6" ht="47.25" outlineLevel="4">
      <c r="A214" s="11" t="s">
        <v>128</v>
      </c>
      <c r="B214" s="12" t="s">
        <v>137</v>
      </c>
      <c r="C214" s="12" t="s">
        <v>129</v>
      </c>
      <c r="D214" s="12"/>
      <c r="E214" s="13">
        <f t="shared" ref="E214:F214" si="85">E215</f>
        <v>375.5</v>
      </c>
      <c r="F214" s="13">
        <f t="shared" si="85"/>
        <v>375.5</v>
      </c>
    </row>
    <row r="215" spans="1:6" ht="15.75" outlineLevel="5">
      <c r="A215" s="11" t="s">
        <v>38</v>
      </c>
      <c r="B215" s="12" t="s">
        <v>137</v>
      </c>
      <c r="C215" s="12" t="s">
        <v>129</v>
      </c>
      <c r="D215" s="12" t="s">
        <v>39</v>
      </c>
      <c r="E215" s="13">
        <v>375.5</v>
      </c>
      <c r="F215" s="13">
        <v>375.5</v>
      </c>
    </row>
    <row r="216" spans="1:6" ht="31.5" outlineLevel="4">
      <c r="A216" s="11" t="s">
        <v>130</v>
      </c>
      <c r="B216" s="12" t="s">
        <v>137</v>
      </c>
      <c r="C216" s="12" t="s">
        <v>131</v>
      </c>
      <c r="D216" s="12"/>
      <c r="E216" s="13">
        <f t="shared" ref="E216:F216" si="86">E217</f>
        <v>4340.3999999999996</v>
      </c>
      <c r="F216" s="13">
        <f t="shared" si="86"/>
        <v>4340.3999999999996</v>
      </c>
    </row>
    <row r="217" spans="1:6" ht="15.75" outlineLevel="5">
      <c r="A217" s="11" t="s">
        <v>38</v>
      </c>
      <c r="B217" s="12" t="s">
        <v>137</v>
      </c>
      <c r="C217" s="12" t="s">
        <v>131</v>
      </c>
      <c r="D217" s="12" t="s">
        <v>39</v>
      </c>
      <c r="E217" s="13">
        <v>4340.3999999999996</v>
      </c>
      <c r="F217" s="13">
        <v>4340.3999999999996</v>
      </c>
    </row>
    <row r="218" spans="1:6" ht="63" outlineLevel="4">
      <c r="A218" s="11" t="s">
        <v>199</v>
      </c>
      <c r="B218" s="12" t="s">
        <v>137</v>
      </c>
      <c r="C218" s="12" t="s">
        <v>200</v>
      </c>
      <c r="D218" s="12"/>
      <c r="E218" s="13">
        <f t="shared" ref="E218:F218" si="87">E220+E219</f>
        <v>4944.5</v>
      </c>
      <c r="F218" s="13">
        <f t="shared" si="87"/>
        <v>4944.5</v>
      </c>
    </row>
    <row r="219" spans="1:6" ht="47.25" outlineLevel="5">
      <c r="A219" s="11" t="s">
        <v>18</v>
      </c>
      <c r="B219" s="12" t="s">
        <v>137</v>
      </c>
      <c r="C219" s="12" t="s">
        <v>200</v>
      </c>
      <c r="D219" s="12" t="s">
        <v>19</v>
      </c>
      <c r="E219" s="13">
        <v>4769.5</v>
      </c>
      <c r="F219" s="13">
        <v>4769.5</v>
      </c>
    </row>
    <row r="220" spans="1:6" ht="31.5" outlineLevel="5">
      <c r="A220" s="11" t="s">
        <v>24</v>
      </c>
      <c r="B220" s="12" t="s">
        <v>137</v>
      </c>
      <c r="C220" s="12" t="s">
        <v>200</v>
      </c>
      <c r="D220" s="12" t="s">
        <v>25</v>
      </c>
      <c r="E220" s="13">
        <v>175</v>
      </c>
      <c r="F220" s="13">
        <v>175</v>
      </c>
    </row>
    <row r="221" spans="1:6" ht="63" customHeight="1" outlineLevel="4">
      <c r="A221" s="11" t="s">
        <v>134</v>
      </c>
      <c r="B221" s="12" t="s">
        <v>137</v>
      </c>
      <c r="C221" s="12" t="s">
        <v>135</v>
      </c>
      <c r="D221" s="12"/>
      <c r="E221" s="13">
        <f t="shared" ref="E221:F221" si="88">E222</f>
        <v>4.8</v>
      </c>
      <c r="F221" s="13">
        <f t="shared" si="88"/>
        <v>4.8</v>
      </c>
    </row>
    <row r="222" spans="1:6" ht="47.25" outlineLevel="5">
      <c r="A222" s="11" t="s">
        <v>18</v>
      </c>
      <c r="B222" s="12" t="s">
        <v>137</v>
      </c>
      <c r="C222" s="12" t="s">
        <v>135</v>
      </c>
      <c r="D222" s="12" t="s">
        <v>19</v>
      </c>
      <c r="E222" s="13">
        <v>4.8</v>
      </c>
      <c r="F222" s="13">
        <v>4.8</v>
      </c>
    </row>
    <row r="223" spans="1:6" ht="32.25" customHeight="1">
      <c r="A223" s="14" t="s">
        <v>201</v>
      </c>
      <c r="B223" s="15" t="s">
        <v>202</v>
      </c>
      <c r="C223" s="15"/>
      <c r="D223" s="15"/>
      <c r="E223" s="16">
        <f>E224+E235+E242+E251+E264</f>
        <v>527649.19999999995</v>
      </c>
      <c r="F223" s="16">
        <f>F224+F235+F242+F251+F264</f>
        <v>227537.8</v>
      </c>
    </row>
    <row r="224" spans="1:6" ht="15.75" outlineLevel="1">
      <c r="A224" s="11" t="s">
        <v>203</v>
      </c>
      <c r="B224" s="12" t="s">
        <v>202</v>
      </c>
      <c r="C224" s="12" t="s">
        <v>204</v>
      </c>
      <c r="D224" s="12"/>
      <c r="E224" s="13">
        <f>E225+E230</f>
        <v>338206.4</v>
      </c>
      <c r="F224" s="13"/>
    </row>
    <row r="225" spans="1:6" ht="15.75" outlineLevel="2">
      <c r="A225" s="11" t="s">
        <v>205</v>
      </c>
      <c r="B225" s="12" t="s">
        <v>202</v>
      </c>
      <c r="C225" s="12" t="s">
        <v>206</v>
      </c>
      <c r="D225" s="12"/>
      <c r="E225" s="13">
        <f t="shared" ref="E225" si="89">E226+E228</f>
        <v>160254.39999999999</v>
      </c>
      <c r="F225" s="13"/>
    </row>
    <row r="226" spans="1:6" ht="31.5" outlineLevel="3">
      <c r="A226" s="11" t="s">
        <v>207</v>
      </c>
      <c r="B226" s="12" t="s">
        <v>202</v>
      </c>
      <c r="C226" s="12" t="s">
        <v>208</v>
      </c>
      <c r="D226" s="12"/>
      <c r="E226" s="13">
        <f>E227</f>
        <v>8661.4</v>
      </c>
      <c r="F226" s="13"/>
    </row>
    <row r="227" spans="1:6" ht="31.5" outlineLevel="5">
      <c r="A227" s="11" t="s">
        <v>96</v>
      </c>
      <c r="B227" s="12" t="s">
        <v>202</v>
      </c>
      <c r="C227" s="12" t="s">
        <v>208</v>
      </c>
      <c r="D227" s="12" t="s">
        <v>97</v>
      </c>
      <c r="E227" s="13">
        <f>2307.4+3500+2854</f>
        <v>8661.4</v>
      </c>
      <c r="F227" s="13"/>
    </row>
    <row r="228" spans="1:6" ht="31.5" outlineLevel="3">
      <c r="A228" s="11" t="s">
        <v>207</v>
      </c>
      <c r="B228" s="12" t="s">
        <v>202</v>
      </c>
      <c r="C228" s="12" t="s">
        <v>209</v>
      </c>
      <c r="D228" s="12"/>
      <c r="E228" s="13">
        <f>E229</f>
        <v>151593</v>
      </c>
      <c r="F228" s="13"/>
    </row>
    <row r="229" spans="1:6" ht="31.5" outlineLevel="5">
      <c r="A229" s="11" t="s">
        <v>96</v>
      </c>
      <c r="B229" s="12" t="s">
        <v>202</v>
      </c>
      <c r="C229" s="12" t="s">
        <v>209</v>
      </c>
      <c r="D229" s="12" t="s">
        <v>97</v>
      </c>
      <c r="E229" s="13">
        <f>2307.4+3500+145785.6</f>
        <v>151593</v>
      </c>
      <c r="F229" s="13"/>
    </row>
    <row r="230" spans="1:6" ht="15.75" outlineLevel="2">
      <c r="A230" s="11" t="s">
        <v>210</v>
      </c>
      <c r="B230" s="12" t="s">
        <v>202</v>
      </c>
      <c r="C230" s="12" t="s">
        <v>211</v>
      </c>
      <c r="D230" s="12"/>
      <c r="E230" s="13">
        <f>E233+E231</f>
        <v>177952</v>
      </c>
      <c r="F230" s="13"/>
    </row>
    <row r="231" spans="1:6" ht="31.5" outlineLevel="4">
      <c r="A231" s="11" t="s">
        <v>212</v>
      </c>
      <c r="B231" s="12" t="s">
        <v>202</v>
      </c>
      <c r="C231" s="12" t="s">
        <v>213</v>
      </c>
      <c r="D231" s="12"/>
      <c r="E231" s="13">
        <f>E232</f>
        <v>8760</v>
      </c>
      <c r="F231" s="13"/>
    </row>
    <row r="232" spans="1:6" ht="31.5" outlineLevel="5">
      <c r="A232" s="11" t="s">
        <v>96</v>
      </c>
      <c r="B232" s="12" t="s">
        <v>202</v>
      </c>
      <c r="C232" s="12" t="s">
        <v>213</v>
      </c>
      <c r="D232" s="12" t="s">
        <v>97</v>
      </c>
      <c r="E232" s="13">
        <f>4500+4260</f>
        <v>8760</v>
      </c>
      <c r="F232" s="13"/>
    </row>
    <row r="233" spans="1:6" ht="31.5" outlineLevel="4">
      <c r="A233" s="11" t="s">
        <v>212</v>
      </c>
      <c r="B233" s="12" t="s">
        <v>202</v>
      </c>
      <c r="C233" s="12" t="s">
        <v>214</v>
      </c>
      <c r="D233" s="12"/>
      <c r="E233" s="13">
        <f>E234</f>
        <v>169192</v>
      </c>
      <c r="F233" s="13"/>
    </row>
    <row r="234" spans="1:6" ht="31.5" outlineLevel="5">
      <c r="A234" s="11" t="s">
        <v>96</v>
      </c>
      <c r="B234" s="12" t="s">
        <v>202</v>
      </c>
      <c r="C234" s="12" t="s">
        <v>214</v>
      </c>
      <c r="D234" s="12" t="s">
        <v>97</v>
      </c>
      <c r="E234" s="13">
        <v>169192</v>
      </c>
      <c r="F234" s="13"/>
    </row>
    <row r="235" spans="1:6" ht="15.75" outlineLevel="1">
      <c r="A235" s="11" t="s">
        <v>42</v>
      </c>
      <c r="B235" s="12" t="s">
        <v>202</v>
      </c>
      <c r="C235" s="12" t="s">
        <v>43</v>
      </c>
      <c r="D235" s="12"/>
      <c r="E235" s="13">
        <f t="shared" ref="E235:F235" si="90">E236+E239</f>
        <v>8573.2000000000007</v>
      </c>
      <c r="F235" s="13">
        <f t="shared" si="90"/>
        <v>20000</v>
      </c>
    </row>
    <row r="236" spans="1:6" ht="31.5" outlineLevel="2">
      <c r="A236" s="11" t="s">
        <v>44</v>
      </c>
      <c r="B236" s="12" t="s">
        <v>202</v>
      </c>
      <c r="C236" s="12" t="s">
        <v>45</v>
      </c>
      <c r="D236" s="12"/>
      <c r="E236" s="13">
        <f t="shared" ref="E236:F237" si="91">E237</f>
        <v>3505</v>
      </c>
      <c r="F236" s="13">
        <f t="shared" si="91"/>
        <v>20000</v>
      </c>
    </row>
    <row r="237" spans="1:6" ht="31.5" outlineLevel="3">
      <c r="A237" s="11" t="s">
        <v>215</v>
      </c>
      <c r="B237" s="12" t="s">
        <v>202</v>
      </c>
      <c r="C237" s="12" t="s">
        <v>216</v>
      </c>
      <c r="D237" s="12"/>
      <c r="E237" s="13">
        <f t="shared" si="91"/>
        <v>3505</v>
      </c>
      <c r="F237" s="13">
        <f t="shared" si="91"/>
        <v>20000</v>
      </c>
    </row>
    <row r="238" spans="1:6" ht="31.5" outlineLevel="5">
      <c r="A238" s="11" t="s">
        <v>96</v>
      </c>
      <c r="B238" s="12" t="s">
        <v>202</v>
      </c>
      <c r="C238" s="12" t="s">
        <v>216</v>
      </c>
      <c r="D238" s="12" t="s">
        <v>97</v>
      </c>
      <c r="E238" s="13">
        <f>14635-11130</f>
        <v>3505</v>
      </c>
      <c r="F238" s="13">
        <v>20000</v>
      </c>
    </row>
    <row r="239" spans="1:6" ht="31.5" outlineLevel="2">
      <c r="A239" s="11" t="s">
        <v>217</v>
      </c>
      <c r="B239" s="12" t="s">
        <v>202</v>
      </c>
      <c r="C239" s="12" t="s">
        <v>218</v>
      </c>
      <c r="D239" s="12"/>
      <c r="E239" s="13">
        <f>E240</f>
        <v>5068.2000000000007</v>
      </c>
      <c r="F239" s="13"/>
    </row>
    <row r="240" spans="1:6" ht="31.5" outlineLevel="3">
      <c r="A240" s="11" t="s">
        <v>219</v>
      </c>
      <c r="B240" s="12" t="s">
        <v>202</v>
      </c>
      <c r="C240" s="12" t="s">
        <v>220</v>
      </c>
      <c r="D240" s="12"/>
      <c r="E240" s="13">
        <f>E241</f>
        <v>5068.2000000000007</v>
      </c>
      <c r="F240" s="13"/>
    </row>
    <row r="241" spans="1:6" ht="31.5" outlineLevel="5">
      <c r="A241" s="11" t="s">
        <v>96</v>
      </c>
      <c r="B241" s="12" t="s">
        <v>202</v>
      </c>
      <c r="C241" s="12" t="s">
        <v>220</v>
      </c>
      <c r="D241" s="12" t="s">
        <v>97</v>
      </c>
      <c r="E241" s="13">
        <f>21500-16431.8</f>
        <v>5068.2000000000007</v>
      </c>
      <c r="F241" s="13"/>
    </row>
    <row r="242" spans="1:6" ht="15.75" outlineLevel="1">
      <c r="A242" s="11" t="s">
        <v>48</v>
      </c>
      <c r="B242" s="12" t="s">
        <v>202</v>
      </c>
      <c r="C242" s="12" t="s">
        <v>49</v>
      </c>
      <c r="D242" s="12"/>
      <c r="E242" s="13">
        <f t="shared" ref="E242:F242" si="92">E243+E248</f>
        <v>100631.8</v>
      </c>
      <c r="F242" s="13">
        <f t="shared" si="92"/>
        <v>136700</v>
      </c>
    </row>
    <row r="243" spans="1:6" ht="31.5" outlineLevel="2">
      <c r="A243" s="11" t="s">
        <v>142</v>
      </c>
      <c r="B243" s="12" t="s">
        <v>202</v>
      </c>
      <c r="C243" s="12" t="s">
        <v>143</v>
      </c>
      <c r="D243" s="12"/>
      <c r="E243" s="13">
        <f t="shared" ref="E243:F243" si="93">E244+E246</f>
        <v>85300</v>
      </c>
      <c r="F243" s="13">
        <f t="shared" si="93"/>
        <v>83000</v>
      </c>
    </row>
    <row r="244" spans="1:6" ht="31.5" outlineLevel="4">
      <c r="A244" s="11" t="s">
        <v>146</v>
      </c>
      <c r="B244" s="12" t="s">
        <v>202</v>
      </c>
      <c r="C244" s="12" t="s">
        <v>147</v>
      </c>
      <c r="D244" s="12"/>
      <c r="E244" s="13">
        <f t="shared" ref="E244:F244" si="94">E245</f>
        <v>75300</v>
      </c>
      <c r="F244" s="13">
        <f t="shared" si="94"/>
        <v>68000</v>
      </c>
    </row>
    <row r="245" spans="1:6" ht="31.5" outlineLevel="5">
      <c r="A245" s="11" t="s">
        <v>96</v>
      </c>
      <c r="B245" s="12" t="s">
        <v>202</v>
      </c>
      <c r="C245" s="12" t="s">
        <v>147</v>
      </c>
      <c r="D245" s="12" t="s">
        <v>97</v>
      </c>
      <c r="E245" s="13">
        <f>67500+7800</f>
        <v>75300</v>
      </c>
      <c r="F245" s="13">
        <f>86500-18500</f>
        <v>68000</v>
      </c>
    </row>
    <row r="246" spans="1:6" ht="31.5" outlineLevel="4">
      <c r="A246" s="11" t="s">
        <v>146</v>
      </c>
      <c r="B246" s="12" t="s">
        <v>202</v>
      </c>
      <c r="C246" s="12" t="s">
        <v>221</v>
      </c>
      <c r="D246" s="12"/>
      <c r="E246" s="13">
        <f t="shared" ref="E246:F246" si="95">E247</f>
        <v>10000</v>
      </c>
      <c r="F246" s="13">
        <f t="shared" si="95"/>
        <v>15000</v>
      </c>
    </row>
    <row r="247" spans="1:6" ht="31.5" outlineLevel="5">
      <c r="A247" s="11" t="s">
        <v>96</v>
      </c>
      <c r="B247" s="12" t="s">
        <v>202</v>
      </c>
      <c r="C247" s="12" t="s">
        <v>221</v>
      </c>
      <c r="D247" s="12" t="s">
        <v>97</v>
      </c>
      <c r="E247" s="13">
        <v>10000</v>
      </c>
      <c r="F247" s="13">
        <v>15000</v>
      </c>
    </row>
    <row r="248" spans="1:6" ht="31.5" outlineLevel="2">
      <c r="A248" s="11" t="s">
        <v>149</v>
      </c>
      <c r="B248" s="12" t="s">
        <v>202</v>
      </c>
      <c r="C248" s="12" t="s">
        <v>150</v>
      </c>
      <c r="D248" s="12"/>
      <c r="E248" s="13">
        <f t="shared" ref="E248:F249" si="96">E249</f>
        <v>15331.8</v>
      </c>
      <c r="F248" s="13">
        <f t="shared" si="96"/>
        <v>53700</v>
      </c>
    </row>
    <row r="249" spans="1:6" ht="31.5" outlineLevel="3">
      <c r="A249" s="11" t="s">
        <v>153</v>
      </c>
      <c r="B249" s="12" t="s">
        <v>202</v>
      </c>
      <c r="C249" s="12" t="s">
        <v>154</v>
      </c>
      <c r="D249" s="12"/>
      <c r="E249" s="13">
        <f t="shared" si="96"/>
        <v>15331.8</v>
      </c>
      <c r="F249" s="13">
        <f t="shared" si="96"/>
        <v>53700</v>
      </c>
    </row>
    <row r="250" spans="1:6" ht="31.5" outlineLevel="5">
      <c r="A250" s="11" t="s">
        <v>96</v>
      </c>
      <c r="B250" s="12" t="s">
        <v>202</v>
      </c>
      <c r="C250" s="12" t="s">
        <v>154</v>
      </c>
      <c r="D250" s="12" t="s">
        <v>97</v>
      </c>
      <c r="E250" s="13">
        <f>13400-568.2+2500</f>
        <v>15331.8</v>
      </c>
      <c r="F250" s="13">
        <f>50200+3500</f>
        <v>53700</v>
      </c>
    </row>
    <row r="251" spans="1:6" ht="15.75" outlineLevel="1">
      <c r="A251" s="11" t="s">
        <v>90</v>
      </c>
      <c r="B251" s="12" t="s">
        <v>202</v>
      </c>
      <c r="C251" s="12" t="s">
        <v>91</v>
      </c>
      <c r="D251" s="12"/>
      <c r="E251" s="13">
        <f>E252+E257</f>
        <v>69087.8</v>
      </c>
      <c r="F251" s="13">
        <f>F252+F257</f>
        <v>66087.8</v>
      </c>
    </row>
    <row r="252" spans="1:6" ht="31.5" outlineLevel="2">
      <c r="A252" s="11" t="s">
        <v>173</v>
      </c>
      <c r="B252" s="12" t="s">
        <v>202</v>
      </c>
      <c r="C252" s="12" t="s">
        <v>174</v>
      </c>
      <c r="D252" s="12"/>
      <c r="E252" s="13">
        <f>E253+E255</f>
        <v>13547</v>
      </c>
      <c r="F252" s="13">
        <f>F253+F255</f>
        <v>10547</v>
      </c>
    </row>
    <row r="253" spans="1:6" ht="31.5" outlineLevel="3">
      <c r="A253" s="11" t="s">
        <v>222</v>
      </c>
      <c r="B253" s="12" t="s">
        <v>202</v>
      </c>
      <c r="C253" s="12" t="s">
        <v>223</v>
      </c>
      <c r="D253" s="12"/>
      <c r="E253" s="13">
        <f t="shared" ref="E253:F253" si="97">E254</f>
        <v>9300</v>
      </c>
      <c r="F253" s="13">
        <f t="shared" si="97"/>
        <v>6300</v>
      </c>
    </row>
    <row r="254" spans="1:6" ht="31.5" outlineLevel="5">
      <c r="A254" s="11" t="s">
        <v>66</v>
      </c>
      <c r="B254" s="12" t="s">
        <v>202</v>
      </c>
      <c r="C254" s="12" t="s">
        <v>223</v>
      </c>
      <c r="D254" s="12" t="s">
        <v>67</v>
      </c>
      <c r="E254" s="13">
        <v>9300</v>
      </c>
      <c r="F254" s="13">
        <v>6300</v>
      </c>
    </row>
    <row r="255" spans="1:6" ht="47.25" outlineLevel="3">
      <c r="A255" s="11" t="s">
        <v>175</v>
      </c>
      <c r="B255" s="12" t="s">
        <v>202</v>
      </c>
      <c r="C255" s="12" t="s">
        <v>176</v>
      </c>
      <c r="D255" s="12"/>
      <c r="E255" s="13">
        <f t="shared" ref="E255:F255" si="98">E256</f>
        <v>4247</v>
      </c>
      <c r="F255" s="13">
        <f t="shared" si="98"/>
        <v>4247</v>
      </c>
    </row>
    <row r="256" spans="1:6" ht="31.5" outlineLevel="5">
      <c r="A256" s="11" t="s">
        <v>66</v>
      </c>
      <c r="B256" s="12" t="s">
        <v>202</v>
      </c>
      <c r="C256" s="12" t="s">
        <v>176</v>
      </c>
      <c r="D256" s="12" t="s">
        <v>67</v>
      </c>
      <c r="E256" s="13">
        <v>4247</v>
      </c>
      <c r="F256" s="13">
        <v>4247</v>
      </c>
    </row>
    <row r="257" spans="1:6" ht="31.5" outlineLevel="2">
      <c r="A257" s="11" t="s">
        <v>112</v>
      </c>
      <c r="B257" s="12" t="s">
        <v>202</v>
      </c>
      <c r="C257" s="12" t="s">
        <v>113</v>
      </c>
      <c r="D257" s="12"/>
      <c r="E257" s="13">
        <f t="shared" ref="E257:F257" si="99">E258+E260</f>
        <v>55540.800000000003</v>
      </c>
      <c r="F257" s="13">
        <f t="shared" si="99"/>
        <v>55540.800000000003</v>
      </c>
    </row>
    <row r="258" spans="1:6" ht="47.25" outlineLevel="3">
      <c r="A258" s="11" t="s">
        <v>64</v>
      </c>
      <c r="B258" s="12" t="s">
        <v>202</v>
      </c>
      <c r="C258" s="12" t="s">
        <v>114</v>
      </c>
      <c r="D258" s="12"/>
      <c r="E258" s="13">
        <f t="shared" ref="E258:F258" si="100">E259</f>
        <v>28261.3</v>
      </c>
      <c r="F258" s="13">
        <f t="shared" si="100"/>
        <v>28261.3</v>
      </c>
    </row>
    <row r="259" spans="1:6" ht="31.5" outlineLevel="5">
      <c r="A259" s="11" t="s">
        <v>66</v>
      </c>
      <c r="B259" s="12" t="s">
        <v>202</v>
      </c>
      <c r="C259" s="12" t="s">
        <v>114</v>
      </c>
      <c r="D259" s="12" t="s">
        <v>67</v>
      </c>
      <c r="E259" s="13">
        <v>28261.3</v>
      </c>
      <c r="F259" s="13">
        <v>28261.3</v>
      </c>
    </row>
    <row r="260" spans="1:6" ht="47.25" outlineLevel="3">
      <c r="A260" s="11" t="s">
        <v>224</v>
      </c>
      <c r="B260" s="12" t="s">
        <v>202</v>
      </c>
      <c r="C260" s="12" t="s">
        <v>225</v>
      </c>
      <c r="D260" s="12"/>
      <c r="E260" s="13">
        <f t="shared" ref="E260:F260" si="101">E261+E262+E263</f>
        <v>27279.5</v>
      </c>
      <c r="F260" s="13">
        <f t="shared" si="101"/>
        <v>27279.5</v>
      </c>
    </row>
    <row r="261" spans="1:6" ht="47.25" outlineLevel="5">
      <c r="A261" s="11" t="s">
        <v>18</v>
      </c>
      <c r="B261" s="12" t="s">
        <v>202</v>
      </c>
      <c r="C261" s="12" t="s">
        <v>225</v>
      </c>
      <c r="D261" s="12" t="s">
        <v>19</v>
      </c>
      <c r="E261" s="17">
        <v>23419.9</v>
      </c>
      <c r="F261" s="17">
        <v>23419.9</v>
      </c>
    </row>
    <row r="262" spans="1:6" ht="31.5" outlineLevel="5">
      <c r="A262" s="11" t="s">
        <v>24</v>
      </c>
      <c r="B262" s="12" t="s">
        <v>202</v>
      </c>
      <c r="C262" s="12" t="s">
        <v>225</v>
      </c>
      <c r="D262" s="12" t="s">
        <v>25</v>
      </c>
      <c r="E262" s="13">
        <f>3637.7+201.9</f>
        <v>3839.6</v>
      </c>
      <c r="F262" s="13">
        <f>3637.7+201.9</f>
        <v>3839.6</v>
      </c>
    </row>
    <row r="263" spans="1:6" ht="15.75" outlineLevel="5">
      <c r="A263" s="11" t="s">
        <v>28</v>
      </c>
      <c r="B263" s="12" t="s">
        <v>202</v>
      </c>
      <c r="C263" s="12" t="s">
        <v>225</v>
      </c>
      <c r="D263" s="12" t="s">
        <v>29</v>
      </c>
      <c r="E263" s="13">
        <v>20</v>
      </c>
      <c r="F263" s="13">
        <v>20</v>
      </c>
    </row>
    <row r="264" spans="1:6" ht="15.75" outlineLevel="1">
      <c r="A264" s="11" t="s">
        <v>177</v>
      </c>
      <c r="B264" s="12" t="s">
        <v>202</v>
      </c>
      <c r="C264" s="12" t="s">
        <v>178</v>
      </c>
      <c r="D264" s="12"/>
      <c r="E264" s="13">
        <f t="shared" ref="E264:F266" si="102">E265</f>
        <v>11150</v>
      </c>
      <c r="F264" s="13">
        <f t="shared" si="102"/>
        <v>4750</v>
      </c>
    </row>
    <row r="265" spans="1:6" ht="15.75" outlineLevel="2">
      <c r="A265" s="11" t="s">
        <v>179</v>
      </c>
      <c r="B265" s="12" t="s">
        <v>202</v>
      </c>
      <c r="C265" s="12" t="s">
        <v>180</v>
      </c>
      <c r="D265" s="12"/>
      <c r="E265" s="13">
        <f t="shared" si="102"/>
        <v>11150</v>
      </c>
      <c r="F265" s="13">
        <f t="shared" si="102"/>
        <v>4750</v>
      </c>
    </row>
    <row r="266" spans="1:6" ht="31.5" outlineLevel="3">
      <c r="A266" s="11" t="s">
        <v>191</v>
      </c>
      <c r="B266" s="12" t="s">
        <v>202</v>
      </c>
      <c r="C266" s="12" t="s">
        <v>192</v>
      </c>
      <c r="D266" s="12"/>
      <c r="E266" s="13">
        <f t="shared" si="102"/>
        <v>11150</v>
      </c>
      <c r="F266" s="13">
        <f t="shared" si="102"/>
        <v>4750</v>
      </c>
    </row>
    <row r="267" spans="1:6" ht="31.5" outlineLevel="5">
      <c r="A267" s="11" t="s">
        <v>96</v>
      </c>
      <c r="B267" s="12" t="s">
        <v>202</v>
      </c>
      <c r="C267" s="12" t="s">
        <v>192</v>
      </c>
      <c r="D267" s="12" t="s">
        <v>97</v>
      </c>
      <c r="E267" s="13">
        <v>11150</v>
      </c>
      <c r="F267" s="13">
        <v>4750</v>
      </c>
    </row>
    <row r="268" spans="1:6" ht="31.5">
      <c r="A268" s="14" t="s">
        <v>226</v>
      </c>
      <c r="B268" s="15" t="s">
        <v>227</v>
      </c>
      <c r="C268" s="15"/>
      <c r="D268" s="15"/>
      <c r="E268" s="16">
        <f>E269+E319+E323+E336</f>
        <v>1058956.5999999999</v>
      </c>
      <c r="F268" s="16">
        <f>F269+F319+F323+F336</f>
        <v>962242.29999999981</v>
      </c>
    </row>
    <row r="269" spans="1:6" ht="15.75" outlineLevel="1">
      <c r="A269" s="11" t="s">
        <v>48</v>
      </c>
      <c r="B269" s="12" t="s">
        <v>227</v>
      </c>
      <c r="C269" s="12" t="s">
        <v>49</v>
      </c>
      <c r="D269" s="12"/>
      <c r="E269" s="13">
        <f>E270+E275+E281+E295+E305+E313</f>
        <v>879438.09999999986</v>
      </c>
      <c r="F269" s="13">
        <f>F270+F275+F281+F295+F305+F313</f>
        <v>779717.29999999993</v>
      </c>
    </row>
    <row r="270" spans="1:6" ht="31.5" outlineLevel="2">
      <c r="A270" s="11" t="s">
        <v>50</v>
      </c>
      <c r="B270" s="12" t="s">
        <v>227</v>
      </c>
      <c r="C270" s="12" t="s">
        <v>51</v>
      </c>
      <c r="D270" s="12"/>
      <c r="E270" s="13">
        <f t="shared" ref="E270:F270" si="103">E271+E273</f>
        <v>1350</v>
      </c>
      <c r="F270" s="13">
        <f t="shared" si="103"/>
        <v>1350</v>
      </c>
    </row>
    <row r="271" spans="1:6" ht="31.5" outlineLevel="3">
      <c r="A271" s="11" t="s">
        <v>138</v>
      </c>
      <c r="B271" s="12" t="s">
        <v>227</v>
      </c>
      <c r="C271" s="12" t="s">
        <v>139</v>
      </c>
      <c r="D271" s="12"/>
      <c r="E271" s="13">
        <f t="shared" ref="E271:F271" si="104">E272</f>
        <v>1200</v>
      </c>
      <c r="F271" s="13">
        <f t="shared" si="104"/>
        <v>1200</v>
      </c>
    </row>
    <row r="272" spans="1:6" ht="31.5" outlineLevel="5">
      <c r="A272" s="11" t="s">
        <v>24</v>
      </c>
      <c r="B272" s="12" t="s">
        <v>227</v>
      </c>
      <c r="C272" s="12" t="s">
        <v>139</v>
      </c>
      <c r="D272" s="12" t="s">
        <v>25</v>
      </c>
      <c r="E272" s="13">
        <v>1200</v>
      </c>
      <c r="F272" s="13">
        <v>1200</v>
      </c>
    </row>
    <row r="273" spans="1:6" ht="31.5" outlineLevel="3">
      <c r="A273" s="11" t="s">
        <v>52</v>
      </c>
      <c r="B273" s="12" t="s">
        <v>227</v>
      </c>
      <c r="C273" s="12" t="s">
        <v>53</v>
      </c>
      <c r="D273" s="12"/>
      <c r="E273" s="13">
        <f t="shared" ref="E273:F273" si="105">E274</f>
        <v>150</v>
      </c>
      <c r="F273" s="13">
        <f t="shared" si="105"/>
        <v>150</v>
      </c>
    </row>
    <row r="274" spans="1:6" ht="31.5" outlineLevel="5">
      <c r="A274" s="11" t="s">
        <v>24</v>
      </c>
      <c r="B274" s="12" t="s">
        <v>227</v>
      </c>
      <c r="C274" s="12" t="s">
        <v>53</v>
      </c>
      <c r="D274" s="12" t="s">
        <v>25</v>
      </c>
      <c r="E274" s="13">
        <v>150</v>
      </c>
      <c r="F274" s="13">
        <v>150</v>
      </c>
    </row>
    <row r="275" spans="1:6" ht="31.5" outlineLevel="2">
      <c r="A275" s="11" t="s">
        <v>142</v>
      </c>
      <c r="B275" s="12" t="s">
        <v>227</v>
      </c>
      <c r="C275" s="12" t="s">
        <v>143</v>
      </c>
      <c r="D275" s="12"/>
      <c r="E275" s="13">
        <f>E276+E279</f>
        <v>692627.89999999991</v>
      </c>
      <c r="F275" s="13">
        <f>F276+F279</f>
        <v>613011.19999999995</v>
      </c>
    </row>
    <row r="276" spans="1:6" ht="47.25" outlineLevel="4">
      <c r="A276" s="11" t="s">
        <v>144</v>
      </c>
      <c r="B276" s="12" t="s">
        <v>227</v>
      </c>
      <c r="C276" s="12" t="s">
        <v>145</v>
      </c>
      <c r="D276" s="12"/>
      <c r="E276" s="13">
        <f t="shared" ref="E276:F276" si="106">E277+E278</f>
        <v>316861.19999999995</v>
      </c>
      <c r="F276" s="13">
        <f t="shared" si="106"/>
        <v>312680.7</v>
      </c>
    </row>
    <row r="277" spans="1:6" ht="31.5" outlineLevel="5">
      <c r="A277" s="11" t="s">
        <v>24</v>
      </c>
      <c r="B277" s="12" t="s">
        <v>227</v>
      </c>
      <c r="C277" s="12" t="s">
        <v>145</v>
      </c>
      <c r="D277" s="12" t="s">
        <v>25</v>
      </c>
      <c r="E277" s="13">
        <v>30000</v>
      </c>
      <c r="F277" s="13">
        <v>30000</v>
      </c>
    </row>
    <row r="278" spans="1:6" ht="15.75" outlineLevel="5">
      <c r="A278" s="11" t="s">
        <v>28</v>
      </c>
      <c r="B278" s="12" t="s">
        <v>227</v>
      </c>
      <c r="C278" s="12" t="s">
        <v>145</v>
      </c>
      <c r="D278" s="12" t="s">
        <v>29</v>
      </c>
      <c r="E278" s="13">
        <f>301471.1-11609.9-3000</f>
        <v>286861.19999999995</v>
      </c>
      <c r="F278" s="13">
        <v>282680.7</v>
      </c>
    </row>
    <row r="279" spans="1:6" ht="47.25" outlineLevel="4">
      <c r="A279" s="11" t="s">
        <v>144</v>
      </c>
      <c r="B279" s="12" t="s">
        <v>227</v>
      </c>
      <c r="C279" s="12" t="s">
        <v>148</v>
      </c>
      <c r="D279" s="12"/>
      <c r="E279" s="13">
        <f t="shared" ref="E279:F279" si="107">E280</f>
        <v>375766.7</v>
      </c>
      <c r="F279" s="13">
        <f t="shared" si="107"/>
        <v>300330.5</v>
      </c>
    </row>
    <row r="280" spans="1:6" ht="15.75" outlineLevel="5">
      <c r="A280" s="11" t="s">
        <v>28</v>
      </c>
      <c r="B280" s="12" t="s">
        <v>227</v>
      </c>
      <c r="C280" s="12" t="s">
        <v>148</v>
      </c>
      <c r="D280" s="12" t="s">
        <v>29</v>
      </c>
      <c r="E280" s="13">
        <v>375766.7</v>
      </c>
      <c r="F280" s="13">
        <v>300330.5</v>
      </c>
    </row>
    <row r="281" spans="1:6" ht="31.5" outlineLevel="2">
      <c r="A281" s="11" t="s">
        <v>149</v>
      </c>
      <c r="B281" s="12" t="s">
        <v>227</v>
      </c>
      <c r="C281" s="12" t="s">
        <v>150</v>
      </c>
      <c r="D281" s="12"/>
      <c r="E281" s="13">
        <f>E282+E284+E286+E289+E291+E293</f>
        <v>116953.39999999998</v>
      </c>
      <c r="F281" s="13">
        <f>F282+F284+F286+F289+F291+F293</f>
        <v>99849.299999999988</v>
      </c>
    </row>
    <row r="282" spans="1:6" ht="94.5" outlineLevel="4">
      <c r="A282" s="11" t="s">
        <v>228</v>
      </c>
      <c r="B282" s="12" t="s">
        <v>227</v>
      </c>
      <c r="C282" s="12" t="s">
        <v>229</v>
      </c>
      <c r="D282" s="12"/>
      <c r="E282" s="13">
        <f t="shared" ref="E282:F282" si="108">E283</f>
        <v>30597.200000000001</v>
      </c>
      <c r="F282" s="13">
        <f t="shared" si="108"/>
        <v>30597.200000000001</v>
      </c>
    </row>
    <row r="283" spans="1:6" ht="15.75" outlineLevel="5">
      <c r="A283" s="11" t="s">
        <v>28</v>
      </c>
      <c r="B283" s="12" t="s">
        <v>227</v>
      </c>
      <c r="C283" s="12" t="s">
        <v>229</v>
      </c>
      <c r="D283" s="12" t="s">
        <v>29</v>
      </c>
      <c r="E283" s="13">
        <v>30597.200000000001</v>
      </c>
      <c r="F283" s="13">
        <v>30597.200000000001</v>
      </c>
    </row>
    <row r="284" spans="1:6" ht="47.25" outlineLevel="3">
      <c r="A284" s="11" t="s">
        <v>151</v>
      </c>
      <c r="B284" s="12" t="s">
        <v>227</v>
      </c>
      <c r="C284" s="12" t="s">
        <v>152</v>
      </c>
      <c r="D284" s="12"/>
      <c r="E284" s="13">
        <f t="shared" ref="E284:F284" si="109">E285</f>
        <v>3500</v>
      </c>
      <c r="F284" s="13">
        <f t="shared" si="109"/>
        <v>3500</v>
      </c>
    </row>
    <row r="285" spans="1:6" ht="31.5" outlineLevel="5">
      <c r="A285" s="11" t="s">
        <v>24</v>
      </c>
      <c r="B285" s="12" t="s">
        <v>227</v>
      </c>
      <c r="C285" s="12" t="s">
        <v>152</v>
      </c>
      <c r="D285" s="12" t="s">
        <v>25</v>
      </c>
      <c r="E285" s="13">
        <v>3500</v>
      </c>
      <c r="F285" s="13">
        <v>3500</v>
      </c>
    </row>
    <row r="286" spans="1:6" ht="63" outlineLevel="3">
      <c r="A286" s="11" t="s">
        <v>155</v>
      </c>
      <c r="B286" s="12" t="s">
        <v>227</v>
      </c>
      <c r="C286" s="12" t="s">
        <v>156</v>
      </c>
      <c r="D286" s="12"/>
      <c r="E286" s="13">
        <f t="shared" ref="E286:F286" si="110">E287+E288</f>
        <v>25297.599999999999</v>
      </c>
      <c r="F286" s="13">
        <f t="shared" si="110"/>
        <v>8200</v>
      </c>
    </row>
    <row r="287" spans="1:6" ht="31.5" outlineLevel="5">
      <c r="A287" s="11" t="s">
        <v>24</v>
      </c>
      <c r="B287" s="12" t="s">
        <v>227</v>
      </c>
      <c r="C287" s="12" t="s">
        <v>156</v>
      </c>
      <c r="D287" s="12" t="s">
        <v>25</v>
      </c>
      <c r="E287" s="13">
        <f>19520.6+3000</f>
        <v>22520.6</v>
      </c>
      <c r="F287" s="13">
        <f>5423+709.5</f>
        <v>6132.5</v>
      </c>
    </row>
    <row r="288" spans="1:6" ht="15.75" outlineLevel="5">
      <c r="A288" s="11" t="s">
        <v>28</v>
      </c>
      <c r="B288" s="12" t="s">
        <v>227</v>
      </c>
      <c r="C288" s="12" t="s">
        <v>156</v>
      </c>
      <c r="D288" s="12" t="s">
        <v>29</v>
      </c>
      <c r="E288" s="13">
        <v>2777</v>
      </c>
      <c r="F288" s="13">
        <f>2777-709.5</f>
        <v>2067.5</v>
      </c>
    </row>
    <row r="289" spans="1:6" ht="63" outlineLevel="3">
      <c r="A289" s="11" t="s">
        <v>230</v>
      </c>
      <c r="B289" s="12" t="s">
        <v>227</v>
      </c>
      <c r="C289" s="12" t="s">
        <v>231</v>
      </c>
      <c r="D289" s="12"/>
      <c r="E289" s="13">
        <f t="shared" ref="E289:F289" si="111">E290</f>
        <v>35000</v>
      </c>
      <c r="F289" s="13">
        <f t="shared" si="111"/>
        <v>35000</v>
      </c>
    </row>
    <row r="290" spans="1:6" ht="15.75" outlineLevel="5">
      <c r="A290" s="11" t="s">
        <v>28</v>
      </c>
      <c r="B290" s="12" t="s">
        <v>227</v>
      </c>
      <c r="C290" s="12" t="s">
        <v>231</v>
      </c>
      <c r="D290" s="12" t="s">
        <v>29</v>
      </c>
      <c r="E290" s="13">
        <v>35000</v>
      </c>
      <c r="F290" s="13">
        <v>35000</v>
      </c>
    </row>
    <row r="291" spans="1:6" ht="47.25" outlineLevel="3">
      <c r="A291" s="11" t="s">
        <v>157</v>
      </c>
      <c r="B291" s="12" t="s">
        <v>227</v>
      </c>
      <c r="C291" s="12" t="s">
        <v>158</v>
      </c>
      <c r="D291" s="12"/>
      <c r="E291" s="13">
        <f t="shared" ref="E291:F291" si="112">E292</f>
        <v>18194.2</v>
      </c>
      <c r="F291" s="13">
        <f t="shared" si="112"/>
        <v>18194.2</v>
      </c>
    </row>
    <row r="292" spans="1:6" ht="15.75" outlineLevel="5">
      <c r="A292" s="11" t="s">
        <v>28</v>
      </c>
      <c r="B292" s="12" t="s">
        <v>227</v>
      </c>
      <c r="C292" s="12" t="s">
        <v>158</v>
      </c>
      <c r="D292" s="12" t="s">
        <v>29</v>
      </c>
      <c r="E292" s="13">
        <v>18194.2</v>
      </c>
      <c r="F292" s="13">
        <v>18194.2</v>
      </c>
    </row>
    <row r="293" spans="1:6" ht="31.5" outlineLevel="3">
      <c r="A293" s="11" t="s">
        <v>159</v>
      </c>
      <c r="B293" s="12" t="s">
        <v>227</v>
      </c>
      <c r="C293" s="12" t="s">
        <v>160</v>
      </c>
      <c r="D293" s="12"/>
      <c r="E293" s="13">
        <f t="shared" ref="E293:F293" si="113">E294</f>
        <v>4364.3999999999996</v>
      </c>
      <c r="F293" s="13">
        <f t="shared" si="113"/>
        <v>4357.8999999999996</v>
      </c>
    </row>
    <row r="294" spans="1:6" ht="31.5" outlineLevel="5">
      <c r="A294" s="11" t="s">
        <v>24</v>
      </c>
      <c r="B294" s="12" t="s">
        <v>227</v>
      </c>
      <c r="C294" s="12" t="s">
        <v>160</v>
      </c>
      <c r="D294" s="12" t="s">
        <v>25</v>
      </c>
      <c r="E294" s="13">
        <f>4000+364.4</f>
        <v>4364.3999999999996</v>
      </c>
      <c r="F294" s="13">
        <f>4000+357.9</f>
        <v>4357.8999999999996</v>
      </c>
    </row>
    <row r="295" spans="1:6" ht="31.5" outlineLevel="2">
      <c r="A295" s="11" t="s">
        <v>232</v>
      </c>
      <c r="B295" s="12" t="s">
        <v>227</v>
      </c>
      <c r="C295" s="12" t="s">
        <v>233</v>
      </c>
      <c r="D295" s="12"/>
      <c r="E295" s="13">
        <f>E296+E299+E302</f>
        <v>36653.100000000006</v>
      </c>
      <c r="F295" s="13">
        <f>F296+F299+F302</f>
        <v>36653.100000000006</v>
      </c>
    </row>
    <row r="296" spans="1:6" ht="47.25" outlineLevel="4">
      <c r="A296" s="11" t="s">
        <v>224</v>
      </c>
      <c r="B296" s="12" t="s">
        <v>227</v>
      </c>
      <c r="C296" s="12" t="s">
        <v>234</v>
      </c>
      <c r="D296" s="12"/>
      <c r="E296" s="13">
        <f t="shared" ref="E296:F296" si="114">E297+E298</f>
        <v>36434.800000000003</v>
      </c>
      <c r="F296" s="13">
        <f t="shared" si="114"/>
        <v>36434.800000000003</v>
      </c>
    </row>
    <row r="297" spans="1:6" ht="47.25" outlineLevel="5">
      <c r="A297" s="11" t="s">
        <v>18</v>
      </c>
      <c r="B297" s="12" t="s">
        <v>227</v>
      </c>
      <c r="C297" s="12" t="s">
        <v>234</v>
      </c>
      <c r="D297" s="12" t="s">
        <v>19</v>
      </c>
      <c r="E297" s="13">
        <v>31158.9</v>
      </c>
      <c r="F297" s="13">
        <v>31158.9</v>
      </c>
    </row>
    <row r="298" spans="1:6" ht="31.5" outlineLevel="5">
      <c r="A298" s="11" t="s">
        <v>24</v>
      </c>
      <c r="B298" s="12" t="s">
        <v>227</v>
      </c>
      <c r="C298" s="12" t="s">
        <v>234</v>
      </c>
      <c r="D298" s="12" t="s">
        <v>25</v>
      </c>
      <c r="E298" s="17">
        <v>5275.9</v>
      </c>
      <c r="F298" s="17">
        <v>5275.9</v>
      </c>
    </row>
    <row r="299" spans="1:6" ht="94.5" outlineLevel="4">
      <c r="A299" s="11" t="s">
        <v>235</v>
      </c>
      <c r="B299" s="12" t="s">
        <v>227</v>
      </c>
      <c r="C299" s="12" t="s">
        <v>236</v>
      </c>
      <c r="D299" s="12"/>
      <c r="E299" s="13">
        <f t="shared" ref="E299:F299" si="115">E300+E301</f>
        <v>62.5</v>
      </c>
      <c r="F299" s="13">
        <f t="shared" si="115"/>
        <v>62.5</v>
      </c>
    </row>
    <row r="300" spans="1:6" ht="47.25" outlineLevel="5">
      <c r="A300" s="11" t="s">
        <v>18</v>
      </c>
      <c r="B300" s="12" t="s">
        <v>227</v>
      </c>
      <c r="C300" s="12" t="s">
        <v>236</v>
      </c>
      <c r="D300" s="12" t="s">
        <v>19</v>
      </c>
      <c r="E300" s="13">
        <v>57.5</v>
      </c>
      <c r="F300" s="13">
        <v>57.5</v>
      </c>
    </row>
    <row r="301" spans="1:6" ht="31.5" outlineLevel="5">
      <c r="A301" s="11" t="s">
        <v>24</v>
      </c>
      <c r="B301" s="12" t="s">
        <v>227</v>
      </c>
      <c r="C301" s="12" t="s">
        <v>236</v>
      </c>
      <c r="D301" s="12" t="s">
        <v>25</v>
      </c>
      <c r="E301" s="13">
        <v>5</v>
      </c>
      <c r="F301" s="13">
        <v>5</v>
      </c>
    </row>
    <row r="302" spans="1:6" ht="31.5" outlineLevel="3">
      <c r="A302" s="11" t="s">
        <v>237</v>
      </c>
      <c r="B302" s="12" t="s">
        <v>227</v>
      </c>
      <c r="C302" s="12" t="s">
        <v>238</v>
      </c>
      <c r="D302" s="12"/>
      <c r="E302" s="13">
        <f t="shared" ref="E302:F302" si="116">E303+E304</f>
        <v>155.80000000000001</v>
      </c>
      <c r="F302" s="13">
        <f t="shared" si="116"/>
        <v>155.80000000000001</v>
      </c>
    </row>
    <row r="303" spans="1:6" ht="31.5" outlineLevel="5">
      <c r="A303" s="11" t="s">
        <v>24</v>
      </c>
      <c r="B303" s="12" t="s">
        <v>227</v>
      </c>
      <c r="C303" s="12" t="s">
        <v>238</v>
      </c>
      <c r="D303" s="12" t="s">
        <v>25</v>
      </c>
      <c r="E303" s="13">
        <v>110</v>
      </c>
      <c r="F303" s="13">
        <v>110</v>
      </c>
    </row>
    <row r="304" spans="1:6" ht="15.75" outlineLevel="5">
      <c r="A304" s="11" t="s">
        <v>28</v>
      </c>
      <c r="B304" s="12" t="s">
        <v>227</v>
      </c>
      <c r="C304" s="12" t="s">
        <v>238</v>
      </c>
      <c r="D304" s="12" t="s">
        <v>29</v>
      </c>
      <c r="E304" s="13">
        <v>45.8</v>
      </c>
      <c r="F304" s="13">
        <v>45.8</v>
      </c>
    </row>
    <row r="305" spans="1:6" ht="31.5" outlineLevel="2">
      <c r="A305" s="11" t="s">
        <v>161</v>
      </c>
      <c r="B305" s="12" t="s">
        <v>227</v>
      </c>
      <c r="C305" s="12" t="s">
        <v>162</v>
      </c>
      <c r="D305" s="12"/>
      <c r="E305" s="13">
        <f>E306+E308+E311</f>
        <v>26753.7</v>
      </c>
      <c r="F305" s="13">
        <f>F306+F308+F311</f>
        <v>23753.7</v>
      </c>
    </row>
    <row r="306" spans="1:6" ht="47.25" outlineLevel="3">
      <c r="A306" s="11" t="s">
        <v>163</v>
      </c>
      <c r="B306" s="12" t="s">
        <v>227</v>
      </c>
      <c r="C306" s="12" t="s">
        <v>164</v>
      </c>
      <c r="D306" s="12"/>
      <c r="E306" s="13">
        <f>E307</f>
        <v>14453.7</v>
      </c>
      <c r="F306" s="13">
        <f>F307</f>
        <v>14453.7</v>
      </c>
    </row>
    <row r="307" spans="1:6" ht="15.75" outlineLevel="5">
      <c r="A307" s="11" t="s">
        <v>28</v>
      </c>
      <c r="B307" s="12" t="s">
        <v>227</v>
      </c>
      <c r="C307" s="12" t="s">
        <v>164</v>
      </c>
      <c r="D307" s="12" t="s">
        <v>29</v>
      </c>
      <c r="E307" s="17">
        <v>14453.7</v>
      </c>
      <c r="F307" s="17">
        <v>14453.7</v>
      </c>
    </row>
    <row r="308" spans="1:6" ht="47.25" outlineLevel="3">
      <c r="A308" s="11" t="s">
        <v>165</v>
      </c>
      <c r="B308" s="12" t="s">
        <v>227</v>
      </c>
      <c r="C308" s="12" t="s">
        <v>166</v>
      </c>
      <c r="D308" s="12"/>
      <c r="E308" s="13">
        <f t="shared" ref="E308:F308" si="117">E309+E310</f>
        <v>5300</v>
      </c>
      <c r="F308" s="13">
        <f t="shared" si="117"/>
        <v>2300</v>
      </c>
    </row>
    <row r="309" spans="1:6" ht="31.5" outlineLevel="5">
      <c r="A309" s="11" t="s">
        <v>24</v>
      </c>
      <c r="B309" s="12" t="s">
        <v>227</v>
      </c>
      <c r="C309" s="12" t="s">
        <v>166</v>
      </c>
      <c r="D309" s="12" t="s">
        <v>25</v>
      </c>
      <c r="E309" s="13">
        <f>300+3000</f>
        <v>3300</v>
      </c>
      <c r="F309" s="13">
        <v>300</v>
      </c>
    </row>
    <row r="310" spans="1:6" ht="15.75" outlineLevel="5">
      <c r="A310" s="11" t="s">
        <v>28</v>
      </c>
      <c r="B310" s="12" t="s">
        <v>227</v>
      </c>
      <c r="C310" s="12" t="s">
        <v>166</v>
      </c>
      <c r="D310" s="12" t="s">
        <v>29</v>
      </c>
      <c r="E310" s="13">
        <v>2000</v>
      </c>
      <c r="F310" s="13">
        <v>2000</v>
      </c>
    </row>
    <row r="311" spans="1:6" ht="47.25" outlineLevel="3">
      <c r="A311" s="11" t="s">
        <v>167</v>
      </c>
      <c r="B311" s="12" t="s">
        <v>227</v>
      </c>
      <c r="C311" s="12" t="s">
        <v>168</v>
      </c>
      <c r="D311" s="12"/>
      <c r="E311" s="13">
        <f t="shared" ref="E311:F311" si="118">E312</f>
        <v>7000</v>
      </c>
      <c r="F311" s="13">
        <f t="shared" si="118"/>
        <v>7000</v>
      </c>
    </row>
    <row r="312" spans="1:6" ht="15.75" outlineLevel="5">
      <c r="A312" s="11" t="s">
        <v>28</v>
      </c>
      <c r="B312" s="12" t="s">
        <v>227</v>
      </c>
      <c r="C312" s="12" t="s">
        <v>168</v>
      </c>
      <c r="D312" s="12" t="s">
        <v>29</v>
      </c>
      <c r="E312" s="13">
        <v>7000</v>
      </c>
      <c r="F312" s="13">
        <v>7000</v>
      </c>
    </row>
    <row r="313" spans="1:6" ht="31.5" outlineLevel="2">
      <c r="A313" s="11" t="s">
        <v>169</v>
      </c>
      <c r="B313" s="12" t="s">
        <v>227</v>
      </c>
      <c r="C313" s="12" t="s">
        <v>170</v>
      </c>
      <c r="D313" s="12"/>
      <c r="E313" s="13">
        <f t="shared" ref="E313:F313" si="119">E314+E317</f>
        <v>5100</v>
      </c>
      <c r="F313" s="13">
        <f t="shared" si="119"/>
        <v>5100</v>
      </c>
    </row>
    <row r="314" spans="1:6" ht="47.25" outlineLevel="3">
      <c r="A314" s="11" t="s">
        <v>171</v>
      </c>
      <c r="B314" s="12" t="s">
        <v>227</v>
      </c>
      <c r="C314" s="12" t="s">
        <v>172</v>
      </c>
      <c r="D314" s="12"/>
      <c r="E314" s="13">
        <f t="shared" ref="E314:F314" si="120">E315+E316</f>
        <v>100</v>
      </c>
      <c r="F314" s="13">
        <f t="shared" si="120"/>
        <v>100</v>
      </c>
    </row>
    <row r="315" spans="1:6" ht="31.5" outlineLevel="5">
      <c r="A315" s="11" t="s">
        <v>24</v>
      </c>
      <c r="B315" s="12" t="s">
        <v>227</v>
      </c>
      <c r="C315" s="12" t="s">
        <v>172</v>
      </c>
      <c r="D315" s="12" t="s">
        <v>25</v>
      </c>
      <c r="E315" s="13">
        <v>50</v>
      </c>
      <c r="F315" s="13">
        <v>50</v>
      </c>
    </row>
    <row r="316" spans="1:6" ht="15.75" outlineLevel="5">
      <c r="A316" s="11" t="s">
        <v>38</v>
      </c>
      <c r="B316" s="12" t="s">
        <v>227</v>
      </c>
      <c r="C316" s="12" t="s">
        <v>172</v>
      </c>
      <c r="D316" s="12" t="s">
        <v>39</v>
      </c>
      <c r="E316" s="13">
        <v>50</v>
      </c>
      <c r="F316" s="13">
        <v>50</v>
      </c>
    </row>
    <row r="317" spans="1:6" ht="47.25" outlineLevel="3">
      <c r="A317" s="11" t="s">
        <v>239</v>
      </c>
      <c r="B317" s="12" t="s">
        <v>227</v>
      </c>
      <c r="C317" s="12" t="s">
        <v>240</v>
      </c>
      <c r="D317" s="12"/>
      <c r="E317" s="13">
        <f t="shared" ref="E317:F317" si="121">E318</f>
        <v>5000</v>
      </c>
      <c r="F317" s="13">
        <f t="shared" si="121"/>
        <v>5000</v>
      </c>
    </row>
    <row r="318" spans="1:6" ht="31.5" outlineLevel="5">
      <c r="A318" s="11" t="s">
        <v>24</v>
      </c>
      <c r="B318" s="12" t="s">
        <v>227</v>
      </c>
      <c r="C318" s="12" t="s">
        <v>240</v>
      </c>
      <c r="D318" s="12" t="s">
        <v>25</v>
      </c>
      <c r="E318" s="13">
        <v>5000</v>
      </c>
      <c r="F318" s="13">
        <v>5000</v>
      </c>
    </row>
    <row r="319" spans="1:6" ht="15.75" outlineLevel="1">
      <c r="A319" s="11" t="s">
        <v>90</v>
      </c>
      <c r="B319" s="12" t="s">
        <v>227</v>
      </c>
      <c r="C319" s="12" t="s">
        <v>91</v>
      </c>
      <c r="D319" s="12"/>
      <c r="E319" s="13">
        <f t="shared" ref="E319:F321" si="122">E320</f>
        <v>900</v>
      </c>
      <c r="F319" s="13">
        <f t="shared" si="122"/>
        <v>900</v>
      </c>
    </row>
    <row r="320" spans="1:6" ht="30.75" customHeight="1" outlineLevel="2">
      <c r="A320" s="11" t="s">
        <v>173</v>
      </c>
      <c r="B320" s="12" t="s">
        <v>227</v>
      </c>
      <c r="C320" s="12" t="s">
        <v>174</v>
      </c>
      <c r="D320" s="12"/>
      <c r="E320" s="13">
        <f t="shared" si="122"/>
        <v>900</v>
      </c>
      <c r="F320" s="13">
        <f t="shared" si="122"/>
        <v>900</v>
      </c>
    </row>
    <row r="321" spans="1:6" ht="31.5" outlineLevel="3">
      <c r="A321" s="11" t="s">
        <v>222</v>
      </c>
      <c r="B321" s="12" t="s">
        <v>227</v>
      </c>
      <c r="C321" s="12" t="s">
        <v>223</v>
      </c>
      <c r="D321" s="12"/>
      <c r="E321" s="13">
        <f t="shared" si="122"/>
        <v>900</v>
      </c>
      <c r="F321" s="13">
        <f t="shared" si="122"/>
        <v>900</v>
      </c>
    </row>
    <row r="322" spans="1:6" ht="31.5" outlineLevel="5">
      <c r="A322" s="11" t="s">
        <v>24</v>
      </c>
      <c r="B322" s="12" t="s">
        <v>227</v>
      </c>
      <c r="C322" s="12" t="s">
        <v>223</v>
      </c>
      <c r="D322" s="12" t="s">
        <v>25</v>
      </c>
      <c r="E322" s="13">
        <v>900</v>
      </c>
      <c r="F322" s="13">
        <v>900</v>
      </c>
    </row>
    <row r="323" spans="1:6" ht="15.75" outlineLevel="1">
      <c r="A323" s="11" t="s">
        <v>177</v>
      </c>
      <c r="B323" s="12" t="s">
        <v>227</v>
      </c>
      <c r="C323" s="12" t="s">
        <v>178</v>
      </c>
      <c r="D323" s="12"/>
      <c r="E323" s="13">
        <f t="shared" ref="E323:F323" si="123">E324</f>
        <v>178405.8</v>
      </c>
      <c r="F323" s="13">
        <f t="shared" si="123"/>
        <v>181412.3</v>
      </c>
    </row>
    <row r="324" spans="1:6" ht="15.75" outlineLevel="2">
      <c r="A324" s="11" t="s">
        <v>179</v>
      </c>
      <c r="B324" s="12" t="s">
        <v>227</v>
      </c>
      <c r="C324" s="12" t="s">
        <v>180</v>
      </c>
      <c r="D324" s="12"/>
      <c r="E324" s="13">
        <f>E325+E328+E331+E334</f>
        <v>178405.8</v>
      </c>
      <c r="F324" s="13">
        <f>F325+F328+F331+F334</f>
        <v>181412.3</v>
      </c>
    </row>
    <row r="325" spans="1:6" ht="31.5" outlineLevel="4">
      <c r="A325" s="11" t="s">
        <v>181</v>
      </c>
      <c r="B325" s="12" t="s">
        <v>227</v>
      </c>
      <c r="C325" s="12" t="s">
        <v>182</v>
      </c>
      <c r="D325" s="12"/>
      <c r="E325" s="13">
        <f t="shared" ref="E325:F325" si="124">E326+E327</f>
        <v>94881.7</v>
      </c>
      <c r="F325" s="13">
        <f t="shared" si="124"/>
        <v>90220</v>
      </c>
    </row>
    <row r="326" spans="1:6" ht="31.5" outlineLevel="5">
      <c r="A326" s="11" t="s">
        <v>24</v>
      </c>
      <c r="B326" s="12" t="s">
        <v>227</v>
      </c>
      <c r="C326" s="12" t="s">
        <v>182</v>
      </c>
      <c r="D326" s="12" t="s">
        <v>25</v>
      </c>
      <c r="E326" s="13">
        <f>47120+4661.7</f>
        <v>51781.7</v>
      </c>
      <c r="F326" s="13">
        <v>47120</v>
      </c>
    </row>
    <row r="327" spans="1:6" ht="15.75" outlineLevel="5">
      <c r="A327" s="11" t="s">
        <v>28</v>
      </c>
      <c r="B327" s="12" t="s">
        <v>227</v>
      </c>
      <c r="C327" s="12" t="s">
        <v>182</v>
      </c>
      <c r="D327" s="12" t="s">
        <v>29</v>
      </c>
      <c r="E327" s="13">
        <v>43100</v>
      </c>
      <c r="F327" s="13">
        <v>43100</v>
      </c>
    </row>
    <row r="328" spans="1:6" ht="78" customHeight="1" outlineLevel="4">
      <c r="A328" s="11" t="s">
        <v>183</v>
      </c>
      <c r="B328" s="12" t="s">
        <v>227</v>
      </c>
      <c r="C328" s="12" t="s">
        <v>184</v>
      </c>
      <c r="D328" s="12"/>
      <c r="E328" s="13">
        <f t="shared" ref="E328:F328" si="125">E329+E330</f>
        <v>520.20000000000005</v>
      </c>
      <c r="F328" s="13">
        <f t="shared" si="125"/>
        <v>520.20000000000005</v>
      </c>
    </row>
    <row r="329" spans="1:6" ht="47.25" outlineLevel="5">
      <c r="A329" s="11" t="s">
        <v>18</v>
      </c>
      <c r="B329" s="12" t="s">
        <v>227</v>
      </c>
      <c r="C329" s="12" t="s">
        <v>184</v>
      </c>
      <c r="D329" s="12" t="s">
        <v>19</v>
      </c>
      <c r="E329" s="13">
        <v>46</v>
      </c>
      <c r="F329" s="13">
        <v>46</v>
      </c>
    </row>
    <row r="330" spans="1:6" ht="31.5" outlineLevel="5">
      <c r="A330" s="11" t="s">
        <v>24</v>
      </c>
      <c r="B330" s="12" t="s">
        <v>227</v>
      </c>
      <c r="C330" s="12" t="s">
        <v>184</v>
      </c>
      <c r="D330" s="12" t="s">
        <v>25</v>
      </c>
      <c r="E330" s="13">
        <f t="shared" ref="E330:F330" si="126">291.2+183</f>
        <v>474.2</v>
      </c>
      <c r="F330" s="13">
        <f t="shared" si="126"/>
        <v>474.2</v>
      </c>
    </row>
    <row r="331" spans="1:6" ht="31.5" outlineLevel="3">
      <c r="A331" s="11" t="s">
        <v>185</v>
      </c>
      <c r="B331" s="12" t="s">
        <v>227</v>
      </c>
      <c r="C331" s="12" t="s">
        <v>186</v>
      </c>
      <c r="D331" s="12"/>
      <c r="E331" s="13">
        <f t="shared" ref="E331:F331" si="127">E332+E333</f>
        <v>14103.9</v>
      </c>
      <c r="F331" s="13">
        <f t="shared" si="127"/>
        <v>21772.1</v>
      </c>
    </row>
    <row r="332" spans="1:6" ht="31.5" outlineLevel="5">
      <c r="A332" s="11" t="s">
        <v>24</v>
      </c>
      <c r="B332" s="12" t="s">
        <v>227</v>
      </c>
      <c r="C332" s="12" t="s">
        <v>186</v>
      </c>
      <c r="D332" s="12" t="s">
        <v>25</v>
      </c>
      <c r="E332" s="13">
        <v>13130</v>
      </c>
      <c r="F332" s="13">
        <v>13130</v>
      </c>
    </row>
    <row r="333" spans="1:6" ht="15.75" outlineLevel="5">
      <c r="A333" s="11" t="s">
        <v>28</v>
      </c>
      <c r="B333" s="12" t="s">
        <v>227</v>
      </c>
      <c r="C333" s="12" t="s">
        <v>186</v>
      </c>
      <c r="D333" s="12" t="s">
        <v>29</v>
      </c>
      <c r="E333" s="13">
        <f>9000-8026.1</f>
        <v>973.89999999999964</v>
      </c>
      <c r="F333" s="13">
        <f>9000-357.9</f>
        <v>8642.1</v>
      </c>
    </row>
    <row r="334" spans="1:6" ht="31.5" outlineLevel="3">
      <c r="A334" s="11" t="s">
        <v>187</v>
      </c>
      <c r="B334" s="12" t="s">
        <v>227</v>
      </c>
      <c r="C334" s="12" t="s">
        <v>188</v>
      </c>
      <c r="D334" s="12"/>
      <c r="E334" s="13">
        <f>E335</f>
        <v>68900</v>
      </c>
      <c r="F334" s="13">
        <f>F335</f>
        <v>68900</v>
      </c>
    </row>
    <row r="335" spans="1:6" ht="15.75" outlineLevel="5">
      <c r="A335" s="11" t="s">
        <v>28</v>
      </c>
      <c r="B335" s="12" t="s">
        <v>227</v>
      </c>
      <c r="C335" s="12" t="s">
        <v>188</v>
      </c>
      <c r="D335" s="12" t="s">
        <v>29</v>
      </c>
      <c r="E335" s="13">
        <v>68900</v>
      </c>
      <c r="F335" s="13">
        <v>68900</v>
      </c>
    </row>
    <row r="336" spans="1:6" ht="15.75" outlineLevel="1">
      <c r="A336" s="11" t="s">
        <v>14</v>
      </c>
      <c r="B336" s="12" t="s">
        <v>227</v>
      </c>
      <c r="C336" s="12" t="s">
        <v>15</v>
      </c>
      <c r="D336" s="12"/>
      <c r="E336" s="13">
        <f>E337+E339</f>
        <v>212.7</v>
      </c>
      <c r="F336" s="13">
        <f>F337+F339</f>
        <v>212.7</v>
      </c>
    </row>
    <row r="337" spans="1:6" ht="31.5" outlineLevel="4">
      <c r="A337" s="11" t="s">
        <v>126</v>
      </c>
      <c r="B337" s="12" t="s">
        <v>227</v>
      </c>
      <c r="C337" s="12" t="s">
        <v>127</v>
      </c>
      <c r="D337" s="12"/>
      <c r="E337" s="13">
        <f t="shared" ref="E337:F337" si="128">E338</f>
        <v>200</v>
      </c>
      <c r="F337" s="13">
        <f t="shared" si="128"/>
        <v>200</v>
      </c>
    </row>
    <row r="338" spans="1:6" ht="15.75" outlineLevel="5">
      <c r="A338" s="11" t="s">
        <v>28</v>
      </c>
      <c r="B338" s="12" t="s">
        <v>227</v>
      </c>
      <c r="C338" s="12" t="s">
        <v>127</v>
      </c>
      <c r="D338" s="12" t="s">
        <v>29</v>
      </c>
      <c r="E338" s="13">
        <v>200</v>
      </c>
      <c r="F338" s="13">
        <v>200</v>
      </c>
    </row>
    <row r="339" spans="1:6" ht="63" customHeight="1" outlineLevel="4">
      <c r="A339" s="11" t="s">
        <v>134</v>
      </c>
      <c r="B339" s="12" t="s">
        <v>227</v>
      </c>
      <c r="C339" s="12" t="s">
        <v>135</v>
      </c>
      <c r="D339" s="12"/>
      <c r="E339" s="13">
        <f t="shared" ref="E339:F339" si="129">E340</f>
        <v>12.7</v>
      </c>
      <c r="F339" s="13">
        <f t="shared" si="129"/>
        <v>12.7</v>
      </c>
    </row>
    <row r="340" spans="1:6" ht="47.25" outlineLevel="5">
      <c r="A340" s="11" t="s">
        <v>18</v>
      </c>
      <c r="B340" s="12" t="s">
        <v>227</v>
      </c>
      <c r="C340" s="12" t="s">
        <v>135</v>
      </c>
      <c r="D340" s="12" t="s">
        <v>19</v>
      </c>
      <c r="E340" s="13">
        <v>12.7</v>
      </c>
      <c r="F340" s="13">
        <v>12.7</v>
      </c>
    </row>
    <row r="341" spans="1:6" ht="31.5">
      <c r="A341" s="14" t="s">
        <v>241</v>
      </c>
      <c r="B341" s="15" t="s">
        <v>242</v>
      </c>
      <c r="C341" s="15"/>
      <c r="D341" s="15"/>
      <c r="E341" s="16">
        <f t="shared" ref="E341:F342" si="130">E342</f>
        <v>18459.099999999999</v>
      </c>
      <c r="F341" s="16">
        <f t="shared" si="130"/>
        <v>18459.099999999999</v>
      </c>
    </row>
    <row r="342" spans="1:6" ht="15.75" outlineLevel="1">
      <c r="A342" s="11" t="s">
        <v>14</v>
      </c>
      <c r="B342" s="12" t="s">
        <v>242</v>
      </c>
      <c r="C342" s="12" t="s">
        <v>15</v>
      </c>
      <c r="D342" s="12"/>
      <c r="E342" s="13">
        <f t="shared" si="130"/>
        <v>18459.099999999999</v>
      </c>
      <c r="F342" s="13">
        <f t="shared" si="130"/>
        <v>18459.099999999999</v>
      </c>
    </row>
    <row r="343" spans="1:6" ht="63" outlineLevel="4">
      <c r="A343" s="11" t="s">
        <v>199</v>
      </c>
      <c r="B343" s="12" t="s">
        <v>242</v>
      </c>
      <c r="C343" s="12" t="s">
        <v>200</v>
      </c>
      <c r="D343" s="12"/>
      <c r="E343" s="13">
        <f t="shared" ref="E343:F343" si="131">E346+E344+E345</f>
        <v>18459.099999999999</v>
      </c>
      <c r="F343" s="13">
        <f t="shared" si="131"/>
        <v>18459.099999999999</v>
      </c>
    </row>
    <row r="344" spans="1:6" ht="47.25" outlineLevel="5">
      <c r="A344" s="11" t="s">
        <v>18</v>
      </c>
      <c r="B344" s="12" t="s">
        <v>242</v>
      </c>
      <c r="C344" s="12" t="s">
        <v>200</v>
      </c>
      <c r="D344" s="12" t="s">
        <v>19</v>
      </c>
      <c r="E344" s="13">
        <f>17034-2128.6</f>
        <v>14905.4</v>
      </c>
      <c r="F344" s="13">
        <f>17034-2128.6</f>
        <v>14905.4</v>
      </c>
    </row>
    <row r="345" spans="1:6" ht="31.5" outlineLevel="5">
      <c r="A345" s="11" t="s">
        <v>24</v>
      </c>
      <c r="B345" s="12" t="s">
        <v>242</v>
      </c>
      <c r="C345" s="12" t="s">
        <v>200</v>
      </c>
      <c r="D345" s="12" t="s">
        <v>25</v>
      </c>
      <c r="E345" s="13">
        <f>1425.1+2125.3</f>
        <v>3550.4</v>
      </c>
      <c r="F345" s="13">
        <f>1425.1+2125.3</f>
        <v>3550.4</v>
      </c>
    </row>
    <row r="346" spans="1:6" ht="15.75" outlineLevel="5">
      <c r="A346" s="11" t="s">
        <v>28</v>
      </c>
      <c r="B346" s="12" t="s">
        <v>242</v>
      </c>
      <c r="C346" s="12" t="s">
        <v>200</v>
      </c>
      <c r="D346" s="12" t="s">
        <v>29</v>
      </c>
      <c r="E346" s="13">
        <v>3.3</v>
      </c>
      <c r="F346" s="13">
        <v>3.3</v>
      </c>
    </row>
    <row r="347" spans="1:6" ht="31.5">
      <c r="A347" s="14" t="s">
        <v>243</v>
      </c>
      <c r="B347" s="15" t="s">
        <v>244</v>
      </c>
      <c r="C347" s="15"/>
      <c r="D347" s="15"/>
      <c r="E347" s="16">
        <f>E348</f>
        <v>358711.20000000007</v>
      </c>
      <c r="F347" s="16">
        <f>F348</f>
        <v>358705.4</v>
      </c>
    </row>
    <row r="348" spans="1:6" ht="15.75" outlineLevel="1">
      <c r="A348" s="11" t="s">
        <v>42</v>
      </c>
      <c r="B348" s="12" t="s">
        <v>244</v>
      </c>
      <c r="C348" s="12" t="s">
        <v>43</v>
      </c>
      <c r="D348" s="12"/>
      <c r="E348" s="13">
        <f>E349+E367</f>
        <v>358711.20000000007</v>
      </c>
      <c r="F348" s="13">
        <f>F349+F367</f>
        <v>358705.4</v>
      </c>
    </row>
    <row r="349" spans="1:6" ht="31.5" outlineLevel="2">
      <c r="A349" s="11" t="s">
        <v>44</v>
      </c>
      <c r="B349" s="12" t="s">
        <v>244</v>
      </c>
      <c r="C349" s="12" t="s">
        <v>45</v>
      </c>
      <c r="D349" s="12"/>
      <c r="E349" s="13">
        <f>E350+E355+E359+E361+E363+E365+E357+E352</f>
        <v>312863.60000000003</v>
      </c>
      <c r="F349" s="13">
        <f>F350+F355+F359+F361+F363+F365+F357+F352</f>
        <v>312863.60000000003</v>
      </c>
    </row>
    <row r="350" spans="1:6" ht="47.25" outlineLevel="3">
      <c r="A350" s="11" t="s">
        <v>245</v>
      </c>
      <c r="B350" s="12" t="s">
        <v>244</v>
      </c>
      <c r="C350" s="12" t="s">
        <v>246</v>
      </c>
      <c r="D350" s="12"/>
      <c r="E350" s="13">
        <f t="shared" ref="E350:F350" si="132">E351</f>
        <v>8700</v>
      </c>
      <c r="F350" s="13">
        <f t="shared" si="132"/>
        <v>8700</v>
      </c>
    </row>
    <row r="351" spans="1:6" ht="31.5" outlineLevel="5">
      <c r="A351" s="11" t="s">
        <v>66</v>
      </c>
      <c r="B351" s="12" t="s">
        <v>244</v>
      </c>
      <c r="C351" s="12" t="s">
        <v>246</v>
      </c>
      <c r="D351" s="12" t="s">
        <v>67</v>
      </c>
      <c r="E351" s="13">
        <v>8700</v>
      </c>
      <c r="F351" s="13">
        <v>8700</v>
      </c>
    </row>
    <row r="352" spans="1:6" ht="47.25" outlineLevel="3">
      <c r="A352" s="11" t="s">
        <v>46</v>
      </c>
      <c r="B352" s="12" t="s">
        <v>244</v>
      </c>
      <c r="C352" s="12" t="s">
        <v>47</v>
      </c>
      <c r="D352" s="12"/>
      <c r="E352" s="13">
        <f t="shared" ref="E352:F352" si="133">E353+E354</f>
        <v>13110</v>
      </c>
      <c r="F352" s="13">
        <f t="shared" si="133"/>
        <v>13110</v>
      </c>
    </row>
    <row r="353" spans="1:6" ht="31.5" outlineLevel="5">
      <c r="A353" s="11" t="s">
        <v>24</v>
      </c>
      <c r="B353" s="12" t="s">
        <v>244</v>
      </c>
      <c r="C353" s="12" t="s">
        <v>47</v>
      </c>
      <c r="D353" s="12" t="s">
        <v>25</v>
      </c>
      <c r="E353" s="13">
        <v>1500</v>
      </c>
      <c r="F353" s="13">
        <v>1500</v>
      </c>
    </row>
    <row r="354" spans="1:6" ht="31.5" outlineLevel="5">
      <c r="A354" s="11" t="s">
        <v>66</v>
      </c>
      <c r="B354" s="12" t="s">
        <v>244</v>
      </c>
      <c r="C354" s="12" t="s">
        <v>47</v>
      </c>
      <c r="D354" s="12" t="s">
        <v>67</v>
      </c>
      <c r="E354" s="13">
        <f>13110-1500</f>
        <v>11610</v>
      </c>
      <c r="F354" s="13">
        <f>13110-1500</f>
        <v>11610</v>
      </c>
    </row>
    <row r="355" spans="1:6" ht="31.5" outlineLevel="3">
      <c r="A355" s="11" t="s">
        <v>247</v>
      </c>
      <c r="B355" s="12" t="s">
        <v>244</v>
      </c>
      <c r="C355" s="12" t="s">
        <v>248</v>
      </c>
      <c r="D355" s="12"/>
      <c r="E355" s="13">
        <f t="shared" ref="E355:F355" si="134">E356</f>
        <v>800</v>
      </c>
      <c r="F355" s="13">
        <f t="shared" si="134"/>
        <v>800</v>
      </c>
    </row>
    <row r="356" spans="1:6" ht="31.5" outlineLevel="5">
      <c r="A356" s="11" t="s">
        <v>24</v>
      </c>
      <c r="B356" s="12" t="s">
        <v>244</v>
      </c>
      <c r="C356" s="12" t="s">
        <v>248</v>
      </c>
      <c r="D356" s="12" t="s">
        <v>25</v>
      </c>
      <c r="E356" s="13">
        <v>800</v>
      </c>
      <c r="F356" s="13">
        <v>800</v>
      </c>
    </row>
    <row r="357" spans="1:6" ht="31.5" outlineLevel="4">
      <c r="A357" s="11" t="s">
        <v>249</v>
      </c>
      <c r="B357" s="12" t="s">
        <v>244</v>
      </c>
      <c r="C357" s="12" t="s">
        <v>250</v>
      </c>
      <c r="D357" s="12"/>
      <c r="E357" s="13">
        <f t="shared" ref="E357:F357" si="135">E358</f>
        <v>385.7</v>
      </c>
      <c r="F357" s="13">
        <f t="shared" si="135"/>
        <v>385.7</v>
      </c>
    </row>
    <row r="358" spans="1:6" ht="31.5" outlineLevel="5">
      <c r="A358" s="11" t="s">
        <v>66</v>
      </c>
      <c r="B358" s="12" t="s">
        <v>244</v>
      </c>
      <c r="C358" s="12" t="s">
        <v>250</v>
      </c>
      <c r="D358" s="12" t="s">
        <v>67</v>
      </c>
      <c r="E358" s="13">
        <v>385.7</v>
      </c>
      <c r="F358" s="13">
        <v>385.7</v>
      </c>
    </row>
    <row r="359" spans="1:6" ht="47.25" outlineLevel="3">
      <c r="A359" s="11" t="s">
        <v>64</v>
      </c>
      <c r="B359" s="12" t="s">
        <v>244</v>
      </c>
      <c r="C359" s="12" t="s">
        <v>251</v>
      </c>
      <c r="D359" s="12"/>
      <c r="E359" s="13">
        <f t="shared" ref="E359:F359" si="136">E360</f>
        <v>286490.7</v>
      </c>
      <c r="F359" s="13">
        <f t="shared" si="136"/>
        <v>286490.7</v>
      </c>
    </row>
    <row r="360" spans="1:6" ht="31.5" outlineLevel="5">
      <c r="A360" s="11" t="s">
        <v>66</v>
      </c>
      <c r="B360" s="12" t="s">
        <v>244</v>
      </c>
      <c r="C360" s="12" t="s">
        <v>251</v>
      </c>
      <c r="D360" s="12" t="s">
        <v>67</v>
      </c>
      <c r="E360" s="13">
        <v>286490.7</v>
      </c>
      <c r="F360" s="13">
        <v>286490.7</v>
      </c>
    </row>
    <row r="361" spans="1:6" ht="31.5" outlineLevel="3">
      <c r="A361" s="11" t="s">
        <v>252</v>
      </c>
      <c r="B361" s="12" t="s">
        <v>244</v>
      </c>
      <c r="C361" s="12" t="s">
        <v>253</v>
      </c>
      <c r="D361" s="12"/>
      <c r="E361" s="13">
        <f t="shared" ref="E361:F361" si="137">E362</f>
        <v>1300.3</v>
      </c>
      <c r="F361" s="13">
        <f t="shared" si="137"/>
        <v>1300.3</v>
      </c>
    </row>
    <row r="362" spans="1:6" ht="31.5" outlineLevel="5">
      <c r="A362" s="11" t="s">
        <v>66</v>
      </c>
      <c r="B362" s="12" t="s">
        <v>244</v>
      </c>
      <c r="C362" s="12" t="s">
        <v>253</v>
      </c>
      <c r="D362" s="12" t="s">
        <v>67</v>
      </c>
      <c r="E362" s="13">
        <v>1300.3</v>
      </c>
      <c r="F362" s="13">
        <v>1300.3</v>
      </c>
    </row>
    <row r="363" spans="1:6" ht="47.25" customHeight="1" outlineLevel="3">
      <c r="A363" s="11" t="s">
        <v>254</v>
      </c>
      <c r="B363" s="12" t="s">
        <v>244</v>
      </c>
      <c r="C363" s="12" t="s">
        <v>255</v>
      </c>
      <c r="D363" s="12"/>
      <c r="E363" s="13">
        <f t="shared" ref="E363:F363" si="138">E364</f>
        <v>1838.7</v>
      </c>
      <c r="F363" s="13">
        <f t="shared" si="138"/>
        <v>1838.7</v>
      </c>
    </row>
    <row r="364" spans="1:6" ht="31.5" outlineLevel="5">
      <c r="A364" s="11" t="s">
        <v>66</v>
      </c>
      <c r="B364" s="12" t="s">
        <v>244</v>
      </c>
      <c r="C364" s="12" t="s">
        <v>255</v>
      </c>
      <c r="D364" s="12" t="s">
        <v>67</v>
      </c>
      <c r="E364" s="13">
        <v>1838.7</v>
      </c>
      <c r="F364" s="13">
        <v>1838.7</v>
      </c>
    </row>
    <row r="365" spans="1:6" ht="157.5" outlineLevel="4">
      <c r="A365" s="11" t="s">
        <v>256</v>
      </c>
      <c r="B365" s="12" t="s">
        <v>244</v>
      </c>
      <c r="C365" s="12" t="s">
        <v>257</v>
      </c>
      <c r="D365" s="12"/>
      <c r="E365" s="13">
        <f t="shared" ref="E365:F365" si="139">E366</f>
        <v>238.2</v>
      </c>
      <c r="F365" s="13">
        <f t="shared" si="139"/>
        <v>238.2</v>
      </c>
    </row>
    <row r="366" spans="1:6" ht="31.5" outlineLevel="5">
      <c r="A366" s="11" t="s">
        <v>66</v>
      </c>
      <c r="B366" s="12" t="s">
        <v>244</v>
      </c>
      <c r="C366" s="12" t="s">
        <v>257</v>
      </c>
      <c r="D366" s="12" t="s">
        <v>67</v>
      </c>
      <c r="E366" s="13">
        <v>238.2</v>
      </c>
      <c r="F366" s="13">
        <v>238.2</v>
      </c>
    </row>
    <row r="367" spans="1:6" ht="31.5" outlineLevel="2">
      <c r="A367" s="11" t="s">
        <v>232</v>
      </c>
      <c r="B367" s="12" t="s">
        <v>244</v>
      </c>
      <c r="C367" s="12" t="s">
        <v>258</v>
      </c>
      <c r="D367" s="12"/>
      <c r="E367" s="13">
        <f t="shared" ref="E367:F367" si="140">E368+E370+E374</f>
        <v>45847.600000000006</v>
      </c>
      <c r="F367" s="13">
        <f t="shared" si="140"/>
        <v>45841.8</v>
      </c>
    </row>
    <row r="368" spans="1:6" ht="47.25" outlineLevel="3">
      <c r="A368" s="11" t="s">
        <v>64</v>
      </c>
      <c r="B368" s="12" t="s">
        <v>244</v>
      </c>
      <c r="C368" s="12" t="s">
        <v>259</v>
      </c>
      <c r="D368" s="12"/>
      <c r="E368" s="13">
        <f t="shared" ref="E368:F368" si="141">E369</f>
        <v>27015.4</v>
      </c>
      <c r="F368" s="13">
        <f t="shared" si="141"/>
        <v>27015.4</v>
      </c>
    </row>
    <row r="369" spans="1:6" ht="31.5" outlineLevel="5">
      <c r="A369" s="11" t="s">
        <v>66</v>
      </c>
      <c r="B369" s="12" t="s">
        <v>244</v>
      </c>
      <c r="C369" s="12" t="s">
        <v>259</v>
      </c>
      <c r="D369" s="12" t="s">
        <v>67</v>
      </c>
      <c r="E369" s="13">
        <v>27015.4</v>
      </c>
      <c r="F369" s="13">
        <v>27015.4</v>
      </c>
    </row>
    <row r="370" spans="1:6" ht="47.25" outlineLevel="3">
      <c r="A370" s="11" t="s">
        <v>224</v>
      </c>
      <c r="B370" s="12" t="s">
        <v>244</v>
      </c>
      <c r="C370" s="12" t="s">
        <v>260</v>
      </c>
      <c r="D370" s="12"/>
      <c r="E370" s="13">
        <f t="shared" ref="E370:F370" si="142">E371+E372+E373</f>
        <v>18808.800000000003</v>
      </c>
      <c r="F370" s="13">
        <f t="shared" si="142"/>
        <v>18803</v>
      </c>
    </row>
    <row r="371" spans="1:6" ht="47.25" outlineLevel="5">
      <c r="A371" s="11" t="s">
        <v>18</v>
      </c>
      <c r="B371" s="12" t="s">
        <v>244</v>
      </c>
      <c r="C371" s="12" t="s">
        <v>260</v>
      </c>
      <c r="D371" s="12" t="s">
        <v>19</v>
      </c>
      <c r="E371" s="13">
        <f>16801.4-530.8</f>
        <v>16270.600000000002</v>
      </c>
      <c r="F371" s="13">
        <f>16801.4-530.8</f>
        <v>16270.600000000002</v>
      </c>
    </row>
    <row r="372" spans="1:6" ht="31.5" outlineLevel="5">
      <c r="A372" s="11" t="s">
        <v>24</v>
      </c>
      <c r="B372" s="12" t="s">
        <v>244</v>
      </c>
      <c r="C372" s="12" t="s">
        <v>260</v>
      </c>
      <c r="D372" s="12" t="s">
        <v>25</v>
      </c>
      <c r="E372" s="13">
        <f>2525.1+5.8</f>
        <v>2530.9</v>
      </c>
      <c r="F372" s="13">
        <v>2525.1</v>
      </c>
    </row>
    <row r="373" spans="1:6" ht="15.75" outlineLevel="5">
      <c r="A373" s="11" t="s">
        <v>28</v>
      </c>
      <c r="B373" s="12" t="s">
        <v>244</v>
      </c>
      <c r="C373" s="12" t="s">
        <v>260</v>
      </c>
      <c r="D373" s="12" t="s">
        <v>29</v>
      </c>
      <c r="E373" s="13">
        <v>7.3</v>
      </c>
      <c r="F373" s="13">
        <v>7.3</v>
      </c>
    </row>
    <row r="374" spans="1:6" ht="31.5" outlineLevel="3">
      <c r="A374" s="11" t="s">
        <v>237</v>
      </c>
      <c r="B374" s="12" t="s">
        <v>244</v>
      </c>
      <c r="C374" s="12" t="s">
        <v>261</v>
      </c>
      <c r="D374" s="12"/>
      <c r="E374" s="13">
        <f t="shared" ref="E374:F374" si="143">E375</f>
        <v>23.4</v>
      </c>
      <c r="F374" s="13">
        <f t="shared" si="143"/>
        <v>23.4</v>
      </c>
    </row>
    <row r="375" spans="1:6" ht="15.75" outlineLevel="5">
      <c r="A375" s="11" t="s">
        <v>28</v>
      </c>
      <c r="B375" s="12" t="s">
        <v>244</v>
      </c>
      <c r="C375" s="12" t="s">
        <v>261</v>
      </c>
      <c r="D375" s="12" t="s">
        <v>29</v>
      </c>
      <c r="E375" s="17">
        <v>23.4</v>
      </c>
      <c r="F375" s="17">
        <v>23.4</v>
      </c>
    </row>
    <row r="376" spans="1:6" ht="31.5">
      <c r="A376" s="14" t="s">
        <v>262</v>
      </c>
      <c r="B376" s="15" t="s">
        <v>263</v>
      </c>
      <c r="C376" s="15"/>
      <c r="D376" s="15"/>
      <c r="E376" s="16">
        <f>E377+E381+E391+E401+E385</f>
        <v>47907.1</v>
      </c>
      <c r="F376" s="16">
        <f>F377+F381+F391+F401+F385</f>
        <v>25230</v>
      </c>
    </row>
    <row r="377" spans="1:6" ht="15.75" outlineLevel="1">
      <c r="A377" s="11" t="s">
        <v>203</v>
      </c>
      <c r="B377" s="12" t="s">
        <v>263</v>
      </c>
      <c r="C377" s="12" t="s">
        <v>204</v>
      </c>
      <c r="D377" s="12"/>
      <c r="E377" s="13">
        <f t="shared" ref="E377:E379" si="144">E378</f>
        <v>20996.9</v>
      </c>
      <c r="F377" s="13"/>
    </row>
    <row r="378" spans="1:6" ht="15.75" outlineLevel="2">
      <c r="A378" s="11" t="s">
        <v>210</v>
      </c>
      <c r="B378" s="12" t="s">
        <v>263</v>
      </c>
      <c r="C378" s="12" t="s">
        <v>211</v>
      </c>
      <c r="D378" s="12"/>
      <c r="E378" s="13">
        <f t="shared" si="144"/>
        <v>20996.9</v>
      </c>
      <c r="F378" s="13"/>
    </row>
    <row r="379" spans="1:6" ht="31.5" outlineLevel="3">
      <c r="A379" s="11" t="s">
        <v>212</v>
      </c>
      <c r="B379" s="12" t="s">
        <v>263</v>
      </c>
      <c r="C379" s="12" t="s">
        <v>213</v>
      </c>
      <c r="D379" s="12"/>
      <c r="E379" s="13">
        <f t="shared" si="144"/>
        <v>20996.9</v>
      </c>
      <c r="F379" s="13"/>
    </row>
    <row r="380" spans="1:6" ht="31.5" outlineLevel="5">
      <c r="A380" s="11" t="s">
        <v>96</v>
      </c>
      <c r="B380" s="12" t="s">
        <v>263</v>
      </c>
      <c r="C380" s="12" t="s">
        <v>213</v>
      </c>
      <c r="D380" s="12" t="s">
        <v>97</v>
      </c>
      <c r="E380" s="13">
        <v>20996.9</v>
      </c>
      <c r="F380" s="13"/>
    </row>
    <row r="381" spans="1:6" ht="15.75" outlineLevel="1">
      <c r="A381" s="11" t="s">
        <v>48</v>
      </c>
      <c r="B381" s="12" t="s">
        <v>263</v>
      </c>
      <c r="C381" s="12" t="s">
        <v>49</v>
      </c>
      <c r="D381" s="12"/>
      <c r="E381" s="13">
        <f>E382</f>
        <v>6648.7</v>
      </c>
      <c r="F381" s="13">
        <f>F382</f>
        <v>6648.7</v>
      </c>
    </row>
    <row r="382" spans="1:6" ht="31.5" outlineLevel="2">
      <c r="A382" s="11" t="s">
        <v>50</v>
      </c>
      <c r="B382" s="12" t="s">
        <v>263</v>
      </c>
      <c r="C382" s="12" t="s">
        <v>51</v>
      </c>
      <c r="D382" s="12"/>
      <c r="E382" s="13">
        <f t="shared" ref="E382:F383" si="145">E383</f>
        <v>6648.7</v>
      </c>
      <c r="F382" s="13">
        <f t="shared" si="145"/>
        <v>6648.7</v>
      </c>
    </row>
    <row r="383" spans="1:6" ht="47.25" outlineLevel="3">
      <c r="A383" s="11" t="s">
        <v>140</v>
      </c>
      <c r="B383" s="12" t="s">
        <v>263</v>
      </c>
      <c r="C383" s="12" t="s">
        <v>141</v>
      </c>
      <c r="D383" s="12"/>
      <c r="E383" s="13">
        <f t="shared" si="145"/>
        <v>6648.7</v>
      </c>
      <c r="F383" s="13">
        <f t="shared" si="145"/>
        <v>6648.7</v>
      </c>
    </row>
    <row r="384" spans="1:6" ht="31.5" outlineLevel="5">
      <c r="A384" s="11" t="s">
        <v>24</v>
      </c>
      <c r="B384" s="12" t="s">
        <v>263</v>
      </c>
      <c r="C384" s="12" t="s">
        <v>141</v>
      </c>
      <c r="D384" s="12" t="s">
        <v>25</v>
      </c>
      <c r="E384" s="13">
        <v>6648.7</v>
      </c>
      <c r="F384" s="13">
        <v>6648.7</v>
      </c>
    </row>
    <row r="385" spans="1:6" ht="15.75" outlineLevel="1">
      <c r="A385" s="11" t="s">
        <v>90</v>
      </c>
      <c r="B385" s="12" t="s">
        <v>263</v>
      </c>
      <c r="C385" s="12" t="s">
        <v>91</v>
      </c>
      <c r="D385" s="12"/>
      <c r="E385" s="13">
        <f t="shared" ref="E385" si="146">E386</f>
        <v>1680.2</v>
      </c>
      <c r="F385" s="13"/>
    </row>
    <row r="386" spans="1:6" ht="47.25" outlineLevel="2">
      <c r="A386" s="11" t="s">
        <v>99</v>
      </c>
      <c r="B386" s="12" t="s">
        <v>263</v>
      </c>
      <c r="C386" s="12" t="s">
        <v>100</v>
      </c>
      <c r="D386" s="12"/>
      <c r="E386" s="13">
        <f>E387+E389</f>
        <v>1680.2</v>
      </c>
      <c r="F386" s="13"/>
    </row>
    <row r="387" spans="1:6" ht="47.25" outlineLevel="3">
      <c r="A387" s="11" t="s">
        <v>107</v>
      </c>
      <c r="B387" s="12" t="s">
        <v>263</v>
      </c>
      <c r="C387" s="12" t="s">
        <v>108</v>
      </c>
      <c r="D387" s="12"/>
      <c r="E387" s="13">
        <f t="shared" ref="E387:E389" si="147">E388</f>
        <v>1344.2</v>
      </c>
      <c r="F387" s="13"/>
    </row>
    <row r="388" spans="1:6" ht="31.5" outlineLevel="5">
      <c r="A388" s="11" t="s">
        <v>96</v>
      </c>
      <c r="B388" s="12" t="s">
        <v>263</v>
      </c>
      <c r="C388" s="12" t="s">
        <v>108</v>
      </c>
      <c r="D388" s="12" t="s">
        <v>97</v>
      </c>
      <c r="E388" s="13">
        <v>1344.2</v>
      </c>
      <c r="F388" s="13"/>
    </row>
    <row r="389" spans="1:6" ht="47.25" outlineLevel="3">
      <c r="A389" s="11" t="s">
        <v>107</v>
      </c>
      <c r="B389" s="12" t="s">
        <v>263</v>
      </c>
      <c r="C389" s="12" t="s">
        <v>109</v>
      </c>
      <c r="D389" s="12"/>
      <c r="E389" s="13">
        <f t="shared" si="147"/>
        <v>336</v>
      </c>
      <c r="F389" s="13"/>
    </row>
    <row r="390" spans="1:6" ht="31.5" outlineLevel="5">
      <c r="A390" s="11" t="s">
        <v>96</v>
      </c>
      <c r="B390" s="12" t="s">
        <v>263</v>
      </c>
      <c r="C390" s="12" t="s">
        <v>109</v>
      </c>
      <c r="D390" s="12" t="s">
        <v>97</v>
      </c>
      <c r="E390" s="17">
        <v>336</v>
      </c>
      <c r="F390" s="13"/>
    </row>
    <row r="391" spans="1:6" ht="31.5" outlineLevel="1">
      <c r="A391" s="11" t="s">
        <v>193</v>
      </c>
      <c r="B391" s="12" t="s">
        <v>263</v>
      </c>
      <c r="C391" s="12" t="s">
        <v>194</v>
      </c>
      <c r="D391" s="12"/>
      <c r="E391" s="13">
        <f t="shared" ref="E391:F391" si="148">E392+E395</f>
        <v>17387.3</v>
      </c>
      <c r="F391" s="13">
        <f t="shared" si="148"/>
        <v>17387.3</v>
      </c>
    </row>
    <row r="392" spans="1:6" ht="15.75" outlineLevel="2">
      <c r="A392" s="11" t="s">
        <v>195</v>
      </c>
      <c r="B392" s="12" t="s">
        <v>263</v>
      </c>
      <c r="C392" s="12" t="s">
        <v>196</v>
      </c>
      <c r="D392" s="12"/>
      <c r="E392" s="13">
        <f t="shared" ref="E392:F393" si="149">E393</f>
        <v>2365</v>
      </c>
      <c r="F392" s="13">
        <f t="shared" si="149"/>
        <v>2365</v>
      </c>
    </row>
    <row r="393" spans="1:6" ht="47.25" outlineLevel="3">
      <c r="A393" s="11" t="s">
        <v>197</v>
      </c>
      <c r="B393" s="12" t="s">
        <v>263</v>
      </c>
      <c r="C393" s="12" t="s">
        <v>198</v>
      </c>
      <c r="D393" s="12"/>
      <c r="E393" s="13">
        <f t="shared" si="149"/>
        <v>2365</v>
      </c>
      <c r="F393" s="13">
        <f t="shared" si="149"/>
        <v>2365</v>
      </c>
    </row>
    <row r="394" spans="1:6" ht="31.5" outlineLevel="5">
      <c r="A394" s="11" t="s">
        <v>24</v>
      </c>
      <c r="B394" s="12" t="s">
        <v>263</v>
      </c>
      <c r="C394" s="12" t="s">
        <v>198</v>
      </c>
      <c r="D394" s="12" t="s">
        <v>25</v>
      </c>
      <c r="E394" s="13">
        <v>2365</v>
      </c>
      <c r="F394" s="13">
        <v>2365</v>
      </c>
    </row>
    <row r="395" spans="1:6" ht="31.5" outlineLevel="2">
      <c r="A395" s="11" t="s">
        <v>264</v>
      </c>
      <c r="B395" s="12" t="s">
        <v>263</v>
      </c>
      <c r="C395" s="12" t="s">
        <v>265</v>
      </c>
      <c r="D395" s="12"/>
      <c r="E395" s="13">
        <f t="shared" ref="E395:F395" si="150">E396+E399</f>
        <v>15022.3</v>
      </c>
      <c r="F395" s="13">
        <f t="shared" si="150"/>
        <v>15022.3</v>
      </c>
    </row>
    <row r="396" spans="1:6" ht="47.25" outlineLevel="3">
      <c r="A396" s="11" t="s">
        <v>224</v>
      </c>
      <c r="B396" s="12" t="s">
        <v>263</v>
      </c>
      <c r="C396" s="12" t="s">
        <v>266</v>
      </c>
      <c r="D396" s="12"/>
      <c r="E396" s="13">
        <f t="shared" ref="E396:F396" si="151">E397+E398</f>
        <v>15002.3</v>
      </c>
      <c r="F396" s="13">
        <f t="shared" si="151"/>
        <v>15002.3</v>
      </c>
    </row>
    <row r="397" spans="1:6" ht="47.25" outlineLevel="5">
      <c r="A397" s="11" t="s">
        <v>18</v>
      </c>
      <c r="B397" s="12" t="s">
        <v>263</v>
      </c>
      <c r="C397" s="12" t="s">
        <v>266</v>
      </c>
      <c r="D397" s="12" t="s">
        <v>19</v>
      </c>
      <c r="E397" s="13">
        <v>12782</v>
      </c>
      <c r="F397" s="13">
        <v>12782</v>
      </c>
    </row>
    <row r="398" spans="1:6" ht="31.5" outlineLevel="5">
      <c r="A398" s="11" t="s">
        <v>24</v>
      </c>
      <c r="B398" s="12" t="s">
        <v>263</v>
      </c>
      <c r="C398" s="12" t="s">
        <v>266</v>
      </c>
      <c r="D398" s="12" t="s">
        <v>25</v>
      </c>
      <c r="E398" s="13">
        <v>2220.3000000000002</v>
      </c>
      <c r="F398" s="13">
        <v>2220.3000000000002</v>
      </c>
    </row>
    <row r="399" spans="1:6" ht="31.5" outlineLevel="3">
      <c r="A399" s="11" t="s">
        <v>237</v>
      </c>
      <c r="B399" s="12" t="s">
        <v>263</v>
      </c>
      <c r="C399" s="12" t="s">
        <v>267</v>
      </c>
      <c r="D399" s="12"/>
      <c r="E399" s="13">
        <f t="shared" ref="E399:F399" si="152">E400</f>
        <v>20</v>
      </c>
      <c r="F399" s="13">
        <f t="shared" si="152"/>
        <v>20</v>
      </c>
    </row>
    <row r="400" spans="1:6" ht="15.75" outlineLevel="5">
      <c r="A400" s="11" t="s">
        <v>28</v>
      </c>
      <c r="B400" s="12" t="s">
        <v>263</v>
      </c>
      <c r="C400" s="12" t="s">
        <v>267</v>
      </c>
      <c r="D400" s="12" t="s">
        <v>29</v>
      </c>
      <c r="E400" s="13">
        <v>20</v>
      </c>
      <c r="F400" s="13">
        <v>20</v>
      </c>
    </row>
    <row r="401" spans="1:6" ht="15.75" outlineLevel="1">
      <c r="A401" s="11" t="s">
        <v>14</v>
      </c>
      <c r="B401" s="12" t="s">
        <v>263</v>
      </c>
      <c r="C401" s="12" t="s">
        <v>15</v>
      </c>
      <c r="D401" s="12"/>
      <c r="E401" s="13">
        <f t="shared" ref="E401:F401" si="153">E402+E404</f>
        <v>1194</v>
      </c>
      <c r="F401" s="13">
        <f t="shared" si="153"/>
        <v>1194</v>
      </c>
    </row>
    <row r="402" spans="1:6" ht="15.75" outlineLevel="4">
      <c r="A402" s="11" t="s">
        <v>26</v>
      </c>
      <c r="B402" s="12" t="s">
        <v>263</v>
      </c>
      <c r="C402" s="12" t="s">
        <v>27</v>
      </c>
      <c r="D402" s="12"/>
      <c r="E402" s="13">
        <f t="shared" ref="E402:F402" si="154">E403</f>
        <v>1044</v>
      </c>
      <c r="F402" s="13">
        <f t="shared" si="154"/>
        <v>1044</v>
      </c>
    </row>
    <row r="403" spans="1:6" ht="15.75" outlineLevel="5">
      <c r="A403" s="11" t="s">
        <v>28</v>
      </c>
      <c r="B403" s="12" t="s">
        <v>263</v>
      </c>
      <c r="C403" s="12" t="s">
        <v>27</v>
      </c>
      <c r="D403" s="12" t="s">
        <v>29</v>
      </c>
      <c r="E403" s="13">
        <v>1044</v>
      </c>
      <c r="F403" s="13">
        <v>1044</v>
      </c>
    </row>
    <row r="404" spans="1:6" ht="31.5" outlineLevel="4">
      <c r="A404" s="11" t="s">
        <v>126</v>
      </c>
      <c r="B404" s="12" t="s">
        <v>263</v>
      </c>
      <c r="C404" s="12" t="s">
        <v>127</v>
      </c>
      <c r="D404" s="12"/>
      <c r="E404" s="13">
        <f t="shared" ref="E404:F404" si="155">E405</f>
        <v>150</v>
      </c>
      <c r="F404" s="13">
        <f t="shared" si="155"/>
        <v>150</v>
      </c>
    </row>
    <row r="405" spans="1:6" ht="15.75" outlineLevel="5">
      <c r="A405" s="11" t="s">
        <v>28</v>
      </c>
      <c r="B405" s="12" t="s">
        <v>263</v>
      </c>
      <c r="C405" s="12" t="s">
        <v>127</v>
      </c>
      <c r="D405" s="12" t="s">
        <v>29</v>
      </c>
      <c r="E405" s="13">
        <v>150</v>
      </c>
      <c r="F405" s="13">
        <v>150</v>
      </c>
    </row>
    <row r="406" spans="1:6" ht="31.5">
      <c r="A406" s="14" t="s">
        <v>268</v>
      </c>
      <c r="B406" s="15" t="s">
        <v>269</v>
      </c>
      <c r="C406" s="15"/>
      <c r="D406" s="15"/>
      <c r="E406" s="16">
        <f>E407</f>
        <v>191298.1</v>
      </c>
      <c r="F406" s="16">
        <f>F407</f>
        <v>191298.1</v>
      </c>
    </row>
    <row r="407" spans="1:6" ht="15.75" customHeight="1" outlineLevel="1">
      <c r="A407" s="11" t="s">
        <v>42</v>
      </c>
      <c r="B407" s="12" t="s">
        <v>269</v>
      </c>
      <c r="C407" s="12" t="s">
        <v>43</v>
      </c>
      <c r="D407" s="12"/>
      <c r="E407" s="13">
        <f>E408+E411+E422</f>
        <v>191298.1</v>
      </c>
      <c r="F407" s="13">
        <f>F408+F411+F422</f>
        <v>191298.1</v>
      </c>
    </row>
    <row r="408" spans="1:6" ht="31.5" outlineLevel="2">
      <c r="A408" s="11" t="s">
        <v>44</v>
      </c>
      <c r="B408" s="12" t="s">
        <v>269</v>
      </c>
      <c r="C408" s="12" t="s">
        <v>45</v>
      </c>
      <c r="D408" s="12"/>
      <c r="E408" s="13">
        <f t="shared" ref="E408:F409" si="156">E409</f>
        <v>327.39999999999998</v>
      </c>
      <c r="F408" s="13">
        <f t="shared" si="156"/>
        <v>327.39999999999998</v>
      </c>
    </row>
    <row r="409" spans="1:6" ht="47.25" outlineLevel="3">
      <c r="A409" s="11" t="s">
        <v>46</v>
      </c>
      <c r="B409" s="12" t="s">
        <v>269</v>
      </c>
      <c r="C409" s="12" t="s">
        <v>47</v>
      </c>
      <c r="D409" s="12"/>
      <c r="E409" s="13">
        <f t="shared" si="156"/>
        <v>327.39999999999998</v>
      </c>
      <c r="F409" s="13">
        <f t="shared" si="156"/>
        <v>327.39999999999998</v>
      </c>
    </row>
    <row r="410" spans="1:6" ht="31.5" outlineLevel="5">
      <c r="A410" s="11" t="s">
        <v>66</v>
      </c>
      <c r="B410" s="12" t="s">
        <v>269</v>
      </c>
      <c r="C410" s="12" t="s">
        <v>47</v>
      </c>
      <c r="D410" s="12" t="s">
        <v>67</v>
      </c>
      <c r="E410" s="13">
        <v>327.39999999999998</v>
      </c>
      <c r="F410" s="13">
        <v>327.39999999999998</v>
      </c>
    </row>
    <row r="411" spans="1:6" ht="31.5" outlineLevel="2">
      <c r="A411" s="11" t="s">
        <v>217</v>
      </c>
      <c r="B411" s="12" t="s">
        <v>269</v>
      </c>
      <c r="C411" s="12" t="s">
        <v>218</v>
      </c>
      <c r="D411" s="12"/>
      <c r="E411" s="13">
        <f>E412+E414+E416+E418+E420</f>
        <v>186481.30000000002</v>
      </c>
      <c r="F411" s="13">
        <f>F412+F414+F416+F418+F420</f>
        <v>186481.30000000002</v>
      </c>
    </row>
    <row r="412" spans="1:6" ht="31.5" outlineLevel="3">
      <c r="A412" s="18" t="s">
        <v>270</v>
      </c>
      <c r="B412" s="12" t="s">
        <v>269</v>
      </c>
      <c r="C412" s="12" t="s">
        <v>271</v>
      </c>
      <c r="D412" s="12"/>
      <c r="E412" s="13">
        <f t="shared" ref="E412:F412" si="157">E413</f>
        <v>1200</v>
      </c>
      <c r="F412" s="13">
        <f t="shared" si="157"/>
        <v>1200</v>
      </c>
    </row>
    <row r="413" spans="1:6" ht="31.5" outlineLevel="5">
      <c r="A413" s="11" t="s">
        <v>66</v>
      </c>
      <c r="B413" s="12" t="s">
        <v>269</v>
      </c>
      <c r="C413" s="12" t="s">
        <v>271</v>
      </c>
      <c r="D413" s="12" t="s">
        <v>67</v>
      </c>
      <c r="E413" s="13">
        <v>1200</v>
      </c>
      <c r="F413" s="13">
        <v>1200</v>
      </c>
    </row>
    <row r="414" spans="1:6" ht="47.25" outlineLevel="3">
      <c r="A414" s="11" t="s">
        <v>272</v>
      </c>
      <c r="B414" s="12" t="s">
        <v>269</v>
      </c>
      <c r="C414" s="12" t="s">
        <v>273</v>
      </c>
      <c r="D414" s="12"/>
      <c r="E414" s="13">
        <f t="shared" ref="E414:F414" si="158">E415</f>
        <v>5000</v>
      </c>
      <c r="F414" s="13">
        <f t="shared" si="158"/>
        <v>5000</v>
      </c>
    </row>
    <row r="415" spans="1:6" ht="31.5" outlineLevel="5">
      <c r="A415" s="11" t="s">
        <v>66</v>
      </c>
      <c r="B415" s="12" t="s">
        <v>269</v>
      </c>
      <c r="C415" s="12" t="s">
        <v>273</v>
      </c>
      <c r="D415" s="12" t="s">
        <v>67</v>
      </c>
      <c r="E415" s="13">
        <v>5000</v>
      </c>
      <c r="F415" s="13">
        <v>5000</v>
      </c>
    </row>
    <row r="416" spans="1:6" ht="47.25" outlineLevel="3">
      <c r="A416" s="11" t="s">
        <v>274</v>
      </c>
      <c r="B416" s="12" t="s">
        <v>269</v>
      </c>
      <c r="C416" s="12" t="s">
        <v>275</v>
      </c>
      <c r="D416" s="12"/>
      <c r="E416" s="13">
        <f t="shared" ref="E416:F416" si="159">E417</f>
        <v>550</v>
      </c>
      <c r="F416" s="13">
        <f t="shared" si="159"/>
        <v>550</v>
      </c>
    </row>
    <row r="417" spans="1:6" ht="31.5" outlineLevel="5">
      <c r="A417" s="11" t="s">
        <v>66</v>
      </c>
      <c r="B417" s="12" t="s">
        <v>269</v>
      </c>
      <c r="C417" s="12" t="s">
        <v>275</v>
      </c>
      <c r="D417" s="12" t="s">
        <v>67</v>
      </c>
      <c r="E417" s="13">
        <v>550</v>
      </c>
      <c r="F417" s="13">
        <v>550</v>
      </c>
    </row>
    <row r="418" spans="1:6" ht="47.25" outlineLevel="3">
      <c r="A418" s="11" t="s">
        <v>64</v>
      </c>
      <c r="B418" s="12" t="s">
        <v>269</v>
      </c>
      <c r="C418" s="12" t="s">
        <v>276</v>
      </c>
      <c r="D418" s="12"/>
      <c r="E418" s="13">
        <f t="shared" ref="E418:F418" si="160">E419</f>
        <v>167147.1</v>
      </c>
      <c r="F418" s="13">
        <f t="shared" si="160"/>
        <v>167147.1</v>
      </c>
    </row>
    <row r="419" spans="1:6" ht="31.5" outlineLevel="5">
      <c r="A419" s="11" t="s">
        <v>66</v>
      </c>
      <c r="B419" s="12" t="s">
        <v>269</v>
      </c>
      <c r="C419" s="12" t="s">
        <v>276</v>
      </c>
      <c r="D419" s="12" t="s">
        <v>67</v>
      </c>
      <c r="E419" s="13">
        <v>167147.1</v>
      </c>
      <c r="F419" s="13">
        <v>167147.1</v>
      </c>
    </row>
    <row r="420" spans="1:6" ht="47.25" outlineLevel="3">
      <c r="A420" s="11" t="s">
        <v>68</v>
      </c>
      <c r="B420" s="12" t="s">
        <v>269</v>
      </c>
      <c r="C420" s="12" t="s">
        <v>277</v>
      </c>
      <c r="D420" s="12"/>
      <c r="E420" s="13">
        <f t="shared" ref="E420:F420" si="161">E421</f>
        <v>12584.2</v>
      </c>
      <c r="F420" s="13">
        <f t="shared" si="161"/>
        <v>12584.2</v>
      </c>
    </row>
    <row r="421" spans="1:6" ht="31.5" outlineLevel="5">
      <c r="A421" s="11" t="s">
        <v>66</v>
      </c>
      <c r="B421" s="12" t="s">
        <v>269</v>
      </c>
      <c r="C421" s="12" t="s">
        <v>277</v>
      </c>
      <c r="D421" s="12" t="s">
        <v>67</v>
      </c>
      <c r="E421" s="17">
        <v>12584.2</v>
      </c>
      <c r="F421" s="17">
        <v>12584.2</v>
      </c>
    </row>
    <row r="422" spans="1:6" ht="31.5" outlineLevel="2">
      <c r="A422" s="11" t="s">
        <v>232</v>
      </c>
      <c r="B422" s="12" t="s">
        <v>269</v>
      </c>
      <c r="C422" s="12" t="s">
        <v>258</v>
      </c>
      <c r="D422" s="12"/>
      <c r="E422" s="13">
        <f t="shared" ref="E422:F422" si="162">E423</f>
        <v>4489.3999999999996</v>
      </c>
      <c r="F422" s="13">
        <f t="shared" si="162"/>
        <v>4489.3999999999996</v>
      </c>
    </row>
    <row r="423" spans="1:6" ht="47.25" outlineLevel="3">
      <c r="A423" s="11" t="s">
        <v>224</v>
      </c>
      <c r="B423" s="12" t="s">
        <v>269</v>
      </c>
      <c r="C423" s="12" t="s">
        <v>260</v>
      </c>
      <c r="D423" s="12"/>
      <c r="E423" s="13">
        <f t="shared" ref="E423:F423" si="163">E424+E425</f>
        <v>4489.3999999999996</v>
      </c>
      <c r="F423" s="13">
        <f t="shared" si="163"/>
        <v>4489.3999999999996</v>
      </c>
    </row>
    <row r="424" spans="1:6" ht="47.25" outlineLevel="5">
      <c r="A424" s="11" t="s">
        <v>18</v>
      </c>
      <c r="B424" s="12" t="s">
        <v>269</v>
      </c>
      <c r="C424" s="12" t="s">
        <v>260</v>
      </c>
      <c r="D424" s="12" t="s">
        <v>19</v>
      </c>
      <c r="E424" s="13">
        <f>3195.6+530.8</f>
        <v>3726.3999999999996</v>
      </c>
      <c r="F424" s="13">
        <f>3195.6+530.8</f>
        <v>3726.3999999999996</v>
      </c>
    </row>
    <row r="425" spans="1:6" ht="31.5" outlineLevel="5">
      <c r="A425" s="11" t="s">
        <v>24</v>
      </c>
      <c r="B425" s="12" t="s">
        <v>269</v>
      </c>
      <c r="C425" s="12" t="s">
        <v>260</v>
      </c>
      <c r="D425" s="12" t="s">
        <v>25</v>
      </c>
      <c r="E425" s="13">
        <v>763</v>
      </c>
      <c r="F425" s="13">
        <v>763</v>
      </c>
    </row>
    <row r="426" spans="1:6" ht="31.5">
      <c r="A426" s="14" t="s">
        <v>278</v>
      </c>
      <c r="B426" s="15" t="s">
        <v>279</v>
      </c>
      <c r="C426" s="15"/>
      <c r="D426" s="15"/>
      <c r="E426" s="16">
        <f>E427+E464+E468</f>
        <v>2416883.4</v>
      </c>
      <c r="F426" s="16">
        <f>F427+F464+F468</f>
        <v>2447583.6</v>
      </c>
    </row>
    <row r="427" spans="1:6" ht="15.75" outlineLevel="1">
      <c r="A427" s="11" t="s">
        <v>203</v>
      </c>
      <c r="B427" s="12" t="s">
        <v>279</v>
      </c>
      <c r="C427" s="12" t="s">
        <v>204</v>
      </c>
      <c r="D427" s="12"/>
      <c r="E427" s="13">
        <f>E428+E440+E445+E448+E451</f>
        <v>2413633.4</v>
      </c>
      <c r="F427" s="13">
        <f>F428+F440+F445+F448+F451</f>
        <v>2444333.6</v>
      </c>
    </row>
    <row r="428" spans="1:6" ht="15.75" outlineLevel="2">
      <c r="A428" s="11" t="s">
        <v>205</v>
      </c>
      <c r="B428" s="12" t="s">
        <v>279</v>
      </c>
      <c r="C428" s="12" t="s">
        <v>206</v>
      </c>
      <c r="D428" s="12"/>
      <c r="E428" s="13">
        <f>E429+E432+E434+E438+E436</f>
        <v>2289104</v>
      </c>
      <c r="F428" s="13">
        <f>F429+F432+F434+F438+F436</f>
        <v>2319804.2000000002</v>
      </c>
    </row>
    <row r="429" spans="1:6" ht="126" outlineLevel="4">
      <c r="A429" s="11" t="s">
        <v>280</v>
      </c>
      <c r="B429" s="12" t="s">
        <v>279</v>
      </c>
      <c r="C429" s="12" t="s">
        <v>281</v>
      </c>
      <c r="D429" s="12"/>
      <c r="E429" s="13">
        <f t="shared" ref="E429:F429" si="164">E430+E431</f>
        <v>52876.6</v>
      </c>
      <c r="F429" s="13">
        <f t="shared" si="164"/>
        <v>52876.6</v>
      </c>
    </row>
    <row r="430" spans="1:6" ht="15.75" outlineLevel="5">
      <c r="A430" s="11" t="s">
        <v>38</v>
      </c>
      <c r="B430" s="12" t="s">
        <v>279</v>
      </c>
      <c r="C430" s="12" t="s">
        <v>281</v>
      </c>
      <c r="D430" s="12" t="s">
        <v>39</v>
      </c>
      <c r="E430" s="13">
        <v>516.6</v>
      </c>
      <c r="F430" s="13">
        <v>516.6</v>
      </c>
    </row>
    <row r="431" spans="1:6" ht="31.5" outlineLevel="5">
      <c r="A431" s="11" t="s">
        <v>66</v>
      </c>
      <c r="B431" s="12" t="s">
        <v>279</v>
      </c>
      <c r="C431" s="12" t="s">
        <v>281</v>
      </c>
      <c r="D431" s="12" t="s">
        <v>67</v>
      </c>
      <c r="E431" s="13">
        <v>52360</v>
      </c>
      <c r="F431" s="13">
        <v>52360</v>
      </c>
    </row>
    <row r="432" spans="1:6" ht="47.25" outlineLevel="3">
      <c r="A432" s="11" t="s">
        <v>64</v>
      </c>
      <c r="B432" s="12" t="s">
        <v>279</v>
      </c>
      <c r="C432" s="12" t="s">
        <v>282</v>
      </c>
      <c r="D432" s="12"/>
      <c r="E432" s="13">
        <f t="shared" ref="E432:F432" si="165">E433</f>
        <v>248522.3</v>
      </c>
      <c r="F432" s="13">
        <f t="shared" si="165"/>
        <v>248647.3</v>
      </c>
    </row>
    <row r="433" spans="1:6" ht="31.5" outlineLevel="5">
      <c r="A433" s="11" t="s">
        <v>66</v>
      </c>
      <c r="B433" s="12" t="s">
        <v>279</v>
      </c>
      <c r="C433" s="12" t="s">
        <v>282</v>
      </c>
      <c r="D433" s="12" t="s">
        <v>67</v>
      </c>
      <c r="E433" s="13">
        <v>248522.3</v>
      </c>
      <c r="F433" s="13">
        <v>248647.3</v>
      </c>
    </row>
    <row r="434" spans="1:6" ht="47.25" outlineLevel="3">
      <c r="A434" s="11" t="s">
        <v>68</v>
      </c>
      <c r="B434" s="12" t="s">
        <v>279</v>
      </c>
      <c r="C434" s="12" t="s">
        <v>283</v>
      </c>
      <c r="D434" s="12"/>
      <c r="E434" s="13">
        <f t="shared" ref="E434:F434" si="166">E435</f>
        <v>13400</v>
      </c>
      <c r="F434" s="13">
        <f t="shared" si="166"/>
        <v>13400</v>
      </c>
    </row>
    <row r="435" spans="1:6" ht="31.5" outlineLevel="5">
      <c r="A435" s="11" t="s">
        <v>66</v>
      </c>
      <c r="B435" s="12" t="s">
        <v>279</v>
      </c>
      <c r="C435" s="12" t="s">
        <v>283</v>
      </c>
      <c r="D435" s="12" t="s">
        <v>67</v>
      </c>
      <c r="E435" s="13">
        <v>13400</v>
      </c>
      <c r="F435" s="13">
        <v>13400</v>
      </c>
    </row>
    <row r="436" spans="1:6" ht="157.5" outlineLevel="4">
      <c r="A436" s="11" t="s">
        <v>256</v>
      </c>
      <c r="B436" s="12" t="s">
        <v>279</v>
      </c>
      <c r="C436" s="12" t="s">
        <v>284</v>
      </c>
      <c r="D436" s="12"/>
      <c r="E436" s="13">
        <f t="shared" ref="E436:F436" si="167">E437</f>
        <v>2167.5</v>
      </c>
      <c r="F436" s="13">
        <f t="shared" si="167"/>
        <v>2167.5</v>
      </c>
    </row>
    <row r="437" spans="1:6" ht="31.5" outlineLevel="5">
      <c r="A437" s="11" t="s">
        <v>66</v>
      </c>
      <c r="B437" s="12" t="s">
        <v>279</v>
      </c>
      <c r="C437" s="12" t="s">
        <v>284</v>
      </c>
      <c r="D437" s="12" t="s">
        <v>67</v>
      </c>
      <c r="E437" s="13">
        <v>2167.5</v>
      </c>
      <c r="F437" s="13">
        <v>2167.5</v>
      </c>
    </row>
    <row r="438" spans="1:6" ht="78.75" outlineLevel="4">
      <c r="A438" s="11" t="s">
        <v>285</v>
      </c>
      <c r="B438" s="12" t="s">
        <v>279</v>
      </c>
      <c r="C438" s="12" t="s">
        <v>286</v>
      </c>
      <c r="D438" s="12"/>
      <c r="E438" s="13">
        <f t="shared" ref="E438:F438" si="168">E439</f>
        <v>1972137.6</v>
      </c>
      <c r="F438" s="13">
        <f t="shared" si="168"/>
        <v>2002712.8</v>
      </c>
    </row>
    <row r="439" spans="1:6" ht="31.5" outlineLevel="5">
      <c r="A439" s="11" t="s">
        <v>66</v>
      </c>
      <c r="B439" s="12" t="s">
        <v>279</v>
      </c>
      <c r="C439" s="12" t="s">
        <v>286</v>
      </c>
      <c r="D439" s="12" t="s">
        <v>67</v>
      </c>
      <c r="E439" s="17">
        <v>1972137.6</v>
      </c>
      <c r="F439" s="17">
        <v>2002712.8</v>
      </c>
    </row>
    <row r="440" spans="1:6" ht="15.75" outlineLevel="2">
      <c r="A440" s="11" t="s">
        <v>210</v>
      </c>
      <c r="B440" s="12" t="s">
        <v>279</v>
      </c>
      <c r="C440" s="12" t="s">
        <v>211</v>
      </c>
      <c r="D440" s="12"/>
      <c r="E440" s="13">
        <f t="shared" ref="E440:F440" si="169">E441+E443</f>
        <v>5898.1</v>
      </c>
      <c r="F440" s="13">
        <f t="shared" si="169"/>
        <v>5898.1</v>
      </c>
    </row>
    <row r="441" spans="1:6" ht="47.25" outlineLevel="4">
      <c r="A441" s="11" t="s">
        <v>287</v>
      </c>
      <c r="B441" s="12" t="s">
        <v>279</v>
      </c>
      <c r="C441" s="12" t="s">
        <v>288</v>
      </c>
      <c r="D441" s="12"/>
      <c r="E441" s="13">
        <f t="shared" ref="E441:F441" si="170">E442</f>
        <v>1084</v>
      </c>
      <c r="F441" s="13">
        <f t="shared" si="170"/>
        <v>1084</v>
      </c>
    </row>
    <row r="442" spans="1:6" ht="31.5" outlineLevel="5">
      <c r="A442" s="11" t="s">
        <v>66</v>
      </c>
      <c r="B442" s="12" t="s">
        <v>279</v>
      </c>
      <c r="C442" s="12" t="s">
        <v>288</v>
      </c>
      <c r="D442" s="12" t="s">
        <v>67</v>
      </c>
      <c r="E442" s="13">
        <v>1084</v>
      </c>
      <c r="F442" s="13">
        <v>1084</v>
      </c>
    </row>
    <row r="443" spans="1:6" ht="78.75" outlineLevel="4">
      <c r="A443" s="11" t="s">
        <v>285</v>
      </c>
      <c r="B443" s="12" t="s">
        <v>279</v>
      </c>
      <c r="C443" s="12" t="s">
        <v>289</v>
      </c>
      <c r="D443" s="12"/>
      <c r="E443" s="13">
        <f t="shared" ref="E443:F443" si="171">E444</f>
        <v>4814.1000000000004</v>
      </c>
      <c r="F443" s="13">
        <f t="shared" si="171"/>
        <v>4814.1000000000004</v>
      </c>
    </row>
    <row r="444" spans="1:6" ht="31.5" outlineLevel="5">
      <c r="A444" s="11" t="s">
        <v>66</v>
      </c>
      <c r="B444" s="12" t="s">
        <v>279</v>
      </c>
      <c r="C444" s="12" t="s">
        <v>289</v>
      </c>
      <c r="D444" s="12" t="s">
        <v>67</v>
      </c>
      <c r="E444" s="17">
        <v>4814.1000000000004</v>
      </c>
      <c r="F444" s="17">
        <v>4814.1000000000004</v>
      </c>
    </row>
    <row r="445" spans="1:6" ht="15.75" outlineLevel="2">
      <c r="A445" s="11" t="s">
        <v>290</v>
      </c>
      <c r="B445" s="12" t="s">
        <v>279</v>
      </c>
      <c r="C445" s="12" t="s">
        <v>291</v>
      </c>
      <c r="D445" s="12"/>
      <c r="E445" s="13">
        <f t="shared" ref="E445:F446" si="172">E446</f>
        <v>14</v>
      </c>
      <c r="F445" s="13">
        <f t="shared" si="172"/>
        <v>14</v>
      </c>
    </row>
    <row r="446" spans="1:6" ht="47.25" outlineLevel="3">
      <c r="A446" s="11" t="s">
        <v>292</v>
      </c>
      <c r="B446" s="12" t="s">
        <v>279</v>
      </c>
      <c r="C446" s="12" t="s">
        <v>293</v>
      </c>
      <c r="D446" s="12"/>
      <c r="E446" s="13">
        <f t="shared" si="172"/>
        <v>14</v>
      </c>
      <c r="F446" s="13">
        <f t="shared" si="172"/>
        <v>14</v>
      </c>
    </row>
    <row r="447" spans="1:6" ht="31.5" outlineLevel="5">
      <c r="A447" s="11" t="s">
        <v>24</v>
      </c>
      <c r="B447" s="12" t="s">
        <v>279</v>
      </c>
      <c r="C447" s="12" t="s">
        <v>293</v>
      </c>
      <c r="D447" s="12" t="s">
        <v>25</v>
      </c>
      <c r="E447" s="13">
        <v>14</v>
      </c>
      <c r="F447" s="13">
        <v>14</v>
      </c>
    </row>
    <row r="448" spans="1:6" ht="31.5" outlineLevel="2">
      <c r="A448" s="11" t="s">
        <v>294</v>
      </c>
      <c r="B448" s="12" t="s">
        <v>279</v>
      </c>
      <c r="C448" s="12" t="s">
        <v>295</v>
      </c>
      <c r="D448" s="12"/>
      <c r="E448" s="13">
        <f>E449</f>
        <v>66.400000000000006</v>
      </c>
      <c r="F448" s="13">
        <f>F449</f>
        <v>66.400000000000006</v>
      </c>
    </row>
    <row r="449" spans="1:6" ht="31.5" outlineLevel="4">
      <c r="A449" s="11" t="s">
        <v>296</v>
      </c>
      <c r="B449" s="12" t="s">
        <v>279</v>
      </c>
      <c r="C449" s="12" t="s">
        <v>297</v>
      </c>
      <c r="D449" s="12"/>
      <c r="E449" s="13">
        <f t="shared" ref="E449:F449" si="173">E450</f>
        <v>66.400000000000006</v>
      </c>
      <c r="F449" s="13">
        <f t="shared" si="173"/>
        <v>66.400000000000006</v>
      </c>
    </row>
    <row r="450" spans="1:6" ht="31.5" outlineLevel="5">
      <c r="A450" s="11" t="s">
        <v>66</v>
      </c>
      <c r="B450" s="12" t="s">
        <v>279</v>
      </c>
      <c r="C450" s="12" t="s">
        <v>297</v>
      </c>
      <c r="D450" s="12" t="s">
        <v>67</v>
      </c>
      <c r="E450" s="13">
        <f>66.4</f>
        <v>66.400000000000006</v>
      </c>
      <c r="F450" s="13">
        <f>66.4</f>
        <v>66.400000000000006</v>
      </c>
    </row>
    <row r="451" spans="1:6" ht="31.5" outlineLevel="2">
      <c r="A451" s="11" t="s">
        <v>232</v>
      </c>
      <c r="B451" s="12" t="s">
        <v>279</v>
      </c>
      <c r="C451" s="12" t="s">
        <v>298</v>
      </c>
      <c r="D451" s="12"/>
      <c r="E451" s="13">
        <f>E452+E454+E458+E462</f>
        <v>118550.90000000001</v>
      </c>
      <c r="F451" s="13">
        <f>F452+F454+F458+F462</f>
        <v>118550.90000000001</v>
      </c>
    </row>
    <row r="452" spans="1:6" ht="47.25" outlineLevel="3">
      <c r="A452" s="11" t="s">
        <v>64</v>
      </c>
      <c r="B452" s="12" t="s">
        <v>279</v>
      </c>
      <c r="C452" s="12" t="s">
        <v>299</v>
      </c>
      <c r="D452" s="12"/>
      <c r="E452" s="13">
        <f t="shared" ref="E452:F452" si="174">E453</f>
        <v>83151</v>
      </c>
      <c r="F452" s="13">
        <f t="shared" si="174"/>
        <v>83151</v>
      </c>
    </row>
    <row r="453" spans="1:6" ht="31.5" outlineLevel="5">
      <c r="A453" s="11" t="s">
        <v>66</v>
      </c>
      <c r="B453" s="12" t="s">
        <v>279</v>
      </c>
      <c r="C453" s="12" t="s">
        <v>299</v>
      </c>
      <c r="D453" s="12" t="s">
        <v>67</v>
      </c>
      <c r="E453" s="13">
        <f>83151</f>
        <v>83151</v>
      </c>
      <c r="F453" s="13">
        <f>83151</f>
        <v>83151</v>
      </c>
    </row>
    <row r="454" spans="1:6" ht="47.25" outlineLevel="3">
      <c r="A454" s="11" t="s">
        <v>224</v>
      </c>
      <c r="B454" s="12" t="s">
        <v>279</v>
      </c>
      <c r="C454" s="12" t="s">
        <v>300</v>
      </c>
      <c r="D454" s="12"/>
      <c r="E454" s="13">
        <f t="shared" ref="E454:F454" si="175">E455+E456+E457</f>
        <v>34339.599999999999</v>
      </c>
      <c r="F454" s="13">
        <f t="shared" si="175"/>
        <v>34339.599999999999</v>
      </c>
    </row>
    <row r="455" spans="1:6" ht="47.25" outlineLevel="5">
      <c r="A455" s="11" t="s">
        <v>18</v>
      </c>
      <c r="B455" s="12" t="s">
        <v>279</v>
      </c>
      <c r="C455" s="12" t="s">
        <v>300</v>
      </c>
      <c r="D455" s="12" t="s">
        <v>19</v>
      </c>
      <c r="E455" s="13">
        <v>27240.799999999999</v>
      </c>
      <c r="F455" s="13">
        <v>27240.799999999999</v>
      </c>
    </row>
    <row r="456" spans="1:6" ht="31.5" outlineLevel="5">
      <c r="A456" s="11" t="s">
        <v>24</v>
      </c>
      <c r="B456" s="12" t="s">
        <v>279</v>
      </c>
      <c r="C456" s="12" t="s">
        <v>300</v>
      </c>
      <c r="D456" s="12" t="s">
        <v>25</v>
      </c>
      <c r="E456" s="13">
        <v>7091.8</v>
      </c>
      <c r="F456" s="13">
        <v>7091.8</v>
      </c>
    </row>
    <row r="457" spans="1:6" ht="15.75" outlineLevel="5">
      <c r="A457" s="11" t="s">
        <v>28</v>
      </c>
      <c r="B457" s="12" t="s">
        <v>279</v>
      </c>
      <c r="C457" s="12" t="s">
        <v>300</v>
      </c>
      <c r="D457" s="12" t="s">
        <v>29</v>
      </c>
      <c r="E457" s="13">
        <v>7</v>
      </c>
      <c r="F457" s="13">
        <v>7</v>
      </c>
    </row>
    <row r="458" spans="1:6" ht="31.5" outlineLevel="3">
      <c r="A458" s="11" t="s">
        <v>237</v>
      </c>
      <c r="B458" s="12" t="s">
        <v>279</v>
      </c>
      <c r="C458" s="12" t="s">
        <v>301</v>
      </c>
      <c r="D458" s="12"/>
      <c r="E458" s="13">
        <f t="shared" ref="E458:F458" si="176">E459+E460+E461</f>
        <v>1058.0999999999999</v>
      </c>
      <c r="F458" s="13">
        <f t="shared" si="176"/>
        <v>1058.0999999999999</v>
      </c>
    </row>
    <row r="459" spans="1:6" ht="31.5" outlineLevel="5">
      <c r="A459" s="11" t="s">
        <v>24</v>
      </c>
      <c r="B459" s="12" t="s">
        <v>279</v>
      </c>
      <c r="C459" s="12" t="s">
        <v>301</v>
      </c>
      <c r="D459" s="12" t="s">
        <v>25</v>
      </c>
      <c r="E459" s="13">
        <v>30</v>
      </c>
      <c r="F459" s="13">
        <v>30</v>
      </c>
    </row>
    <row r="460" spans="1:6" ht="31.5" outlineLevel="5">
      <c r="A460" s="11" t="s">
        <v>66</v>
      </c>
      <c r="B460" s="12" t="s">
        <v>279</v>
      </c>
      <c r="C460" s="12" t="s">
        <v>301</v>
      </c>
      <c r="D460" s="12" t="s">
        <v>67</v>
      </c>
      <c r="E460" s="13">
        <v>1000</v>
      </c>
      <c r="F460" s="13">
        <v>1000</v>
      </c>
    </row>
    <row r="461" spans="1:6" ht="15.75" outlineLevel="5">
      <c r="A461" s="11" t="s">
        <v>28</v>
      </c>
      <c r="B461" s="12" t="s">
        <v>279</v>
      </c>
      <c r="C461" s="12" t="s">
        <v>301</v>
      </c>
      <c r="D461" s="12" t="s">
        <v>29</v>
      </c>
      <c r="E461" s="13">
        <v>28.1</v>
      </c>
      <c r="F461" s="13">
        <v>28.1</v>
      </c>
    </row>
    <row r="462" spans="1:6" ht="157.5" outlineLevel="4">
      <c r="A462" s="11" t="s">
        <v>256</v>
      </c>
      <c r="B462" s="12" t="s">
        <v>279</v>
      </c>
      <c r="C462" s="12" t="s">
        <v>302</v>
      </c>
      <c r="D462" s="12"/>
      <c r="E462" s="13">
        <f t="shared" ref="E462:F462" si="177">E463</f>
        <v>2.2000000000000002</v>
      </c>
      <c r="F462" s="13">
        <f t="shared" si="177"/>
        <v>2.2000000000000002</v>
      </c>
    </row>
    <row r="463" spans="1:6" ht="31.5" outlineLevel="5">
      <c r="A463" s="11" t="s">
        <v>66</v>
      </c>
      <c r="B463" s="12" t="s">
        <v>279</v>
      </c>
      <c r="C463" s="12" t="s">
        <v>302</v>
      </c>
      <c r="D463" s="12" t="s">
        <v>67</v>
      </c>
      <c r="E463" s="13">
        <v>2.2000000000000002</v>
      </c>
      <c r="F463" s="13">
        <v>2.2000000000000002</v>
      </c>
    </row>
    <row r="464" spans="1:6" ht="15.75" customHeight="1" outlineLevel="1">
      <c r="A464" s="11" t="s">
        <v>42</v>
      </c>
      <c r="B464" s="12" t="s">
        <v>279</v>
      </c>
      <c r="C464" s="12" t="s">
        <v>43</v>
      </c>
      <c r="D464" s="12"/>
      <c r="E464" s="13">
        <f t="shared" ref="E464:F466" si="178">E465</f>
        <v>250</v>
      </c>
      <c r="F464" s="13">
        <f t="shared" si="178"/>
        <v>250</v>
      </c>
    </row>
    <row r="465" spans="1:6" ht="31.5" outlineLevel="2">
      <c r="A465" s="11" t="s">
        <v>44</v>
      </c>
      <c r="B465" s="12" t="s">
        <v>279</v>
      </c>
      <c r="C465" s="12" t="s">
        <v>45</v>
      </c>
      <c r="D465" s="12"/>
      <c r="E465" s="13">
        <f t="shared" si="178"/>
        <v>250</v>
      </c>
      <c r="F465" s="13">
        <f t="shared" si="178"/>
        <v>250</v>
      </c>
    </row>
    <row r="466" spans="1:6" ht="47.25" outlineLevel="3">
      <c r="A466" s="11" t="s">
        <v>46</v>
      </c>
      <c r="B466" s="12" t="s">
        <v>279</v>
      </c>
      <c r="C466" s="12" t="s">
        <v>47</v>
      </c>
      <c r="D466" s="12"/>
      <c r="E466" s="13">
        <f t="shared" si="178"/>
        <v>250</v>
      </c>
      <c r="F466" s="13">
        <f t="shared" si="178"/>
        <v>250</v>
      </c>
    </row>
    <row r="467" spans="1:6" ht="31.5" outlineLevel="5">
      <c r="A467" s="11" t="s">
        <v>24</v>
      </c>
      <c r="B467" s="12" t="s">
        <v>279</v>
      </c>
      <c r="C467" s="12" t="s">
        <v>47</v>
      </c>
      <c r="D467" s="12" t="s">
        <v>25</v>
      </c>
      <c r="E467" s="13">
        <v>250</v>
      </c>
      <c r="F467" s="13">
        <v>250</v>
      </c>
    </row>
    <row r="468" spans="1:6" ht="15.75" outlineLevel="1">
      <c r="A468" s="11" t="s">
        <v>54</v>
      </c>
      <c r="B468" s="12" t="s">
        <v>279</v>
      </c>
      <c r="C468" s="12" t="s">
        <v>55</v>
      </c>
      <c r="D468" s="12"/>
      <c r="E468" s="13">
        <f t="shared" ref="E468:F470" si="179">E469</f>
        <v>3000</v>
      </c>
      <c r="F468" s="13">
        <f t="shared" si="179"/>
        <v>3000</v>
      </c>
    </row>
    <row r="469" spans="1:6" ht="15.75" outlineLevel="2">
      <c r="A469" s="11" t="s">
        <v>56</v>
      </c>
      <c r="B469" s="12" t="s">
        <v>279</v>
      </c>
      <c r="C469" s="12" t="s">
        <v>57</v>
      </c>
      <c r="D469" s="12"/>
      <c r="E469" s="13">
        <f t="shared" si="179"/>
        <v>3000</v>
      </c>
      <c r="F469" s="13">
        <f t="shared" si="179"/>
        <v>3000</v>
      </c>
    </row>
    <row r="470" spans="1:6" ht="47.25" outlineLevel="3">
      <c r="A470" s="11" t="s">
        <v>58</v>
      </c>
      <c r="B470" s="12" t="s">
        <v>279</v>
      </c>
      <c r="C470" s="12" t="s">
        <v>303</v>
      </c>
      <c r="D470" s="12"/>
      <c r="E470" s="13">
        <f t="shared" si="179"/>
        <v>3000</v>
      </c>
      <c r="F470" s="13">
        <f t="shared" si="179"/>
        <v>3000</v>
      </c>
    </row>
    <row r="471" spans="1:6" ht="15.75" outlineLevel="5">
      <c r="A471" s="11" t="s">
        <v>28</v>
      </c>
      <c r="B471" s="12" t="s">
        <v>279</v>
      </c>
      <c r="C471" s="12" t="s">
        <v>303</v>
      </c>
      <c r="D471" s="12" t="s">
        <v>29</v>
      </c>
      <c r="E471" s="13">
        <v>3000</v>
      </c>
      <c r="F471" s="13">
        <v>3000</v>
      </c>
    </row>
    <row r="472" spans="1:6" ht="31.5">
      <c r="A472" s="14" t="s">
        <v>304</v>
      </c>
      <c r="B472" s="15" t="s">
        <v>305</v>
      </c>
      <c r="C472" s="15"/>
      <c r="D472" s="15"/>
      <c r="E472" s="16">
        <f>E473+E516</f>
        <v>2411056.0000000005</v>
      </c>
      <c r="F472" s="16">
        <f>F473+F516</f>
        <v>2408572</v>
      </c>
    </row>
    <row r="473" spans="1:6" ht="15.75" outlineLevel="1">
      <c r="A473" s="11" t="s">
        <v>203</v>
      </c>
      <c r="B473" s="12" t="s">
        <v>305</v>
      </c>
      <c r="C473" s="12" t="s">
        <v>204</v>
      </c>
      <c r="D473" s="12"/>
      <c r="E473" s="13">
        <f>E474+E489+E504+E507</f>
        <v>2410272.0000000005</v>
      </c>
      <c r="F473" s="13">
        <f>F474+F489+F504+F507</f>
        <v>2407788</v>
      </c>
    </row>
    <row r="474" spans="1:6" ht="15.75" outlineLevel="2">
      <c r="A474" s="11" t="s">
        <v>210</v>
      </c>
      <c r="B474" s="12" t="s">
        <v>305</v>
      </c>
      <c r="C474" s="12" t="s">
        <v>211</v>
      </c>
      <c r="D474" s="12"/>
      <c r="E474" s="13">
        <f>E475+E477+E479+E483+E481+E485+E487</f>
        <v>2099816.7000000002</v>
      </c>
      <c r="F474" s="13">
        <f>F475+F477+F479+F483+F481+F485+F487</f>
        <v>2098526.4</v>
      </c>
    </row>
    <row r="475" spans="1:6" ht="47.25" outlineLevel="4">
      <c r="A475" s="11" t="s">
        <v>287</v>
      </c>
      <c r="B475" s="12" t="s">
        <v>305</v>
      </c>
      <c r="C475" s="12" t="s">
        <v>306</v>
      </c>
      <c r="D475" s="12"/>
      <c r="E475" s="13">
        <f t="shared" ref="E475:F475" si="180">E476</f>
        <v>6779.4</v>
      </c>
      <c r="F475" s="13">
        <f t="shared" si="180"/>
        <v>2920.5</v>
      </c>
    </row>
    <row r="476" spans="1:6" ht="31.5" outlineLevel="5">
      <c r="A476" s="11" t="s">
        <v>66</v>
      </c>
      <c r="B476" s="12" t="s">
        <v>305</v>
      </c>
      <c r="C476" s="12" t="s">
        <v>306</v>
      </c>
      <c r="D476" s="12" t="s">
        <v>67</v>
      </c>
      <c r="E476" s="17">
        <f>2920.5+3858.9</f>
        <v>6779.4</v>
      </c>
      <c r="F476" s="17">
        <v>2920.5</v>
      </c>
    </row>
    <row r="477" spans="1:6" ht="47.25" outlineLevel="4">
      <c r="A477" s="11" t="s">
        <v>287</v>
      </c>
      <c r="B477" s="12" t="s">
        <v>305</v>
      </c>
      <c r="C477" s="12" t="s">
        <v>288</v>
      </c>
      <c r="D477" s="12"/>
      <c r="E477" s="13">
        <f t="shared" ref="E477:F477" si="181">E478</f>
        <v>133793.4</v>
      </c>
      <c r="F477" s="13">
        <f t="shared" si="181"/>
        <v>133793.4</v>
      </c>
    </row>
    <row r="478" spans="1:6" ht="31.5" outlineLevel="5">
      <c r="A478" s="11" t="s">
        <v>66</v>
      </c>
      <c r="B478" s="12" t="s">
        <v>305</v>
      </c>
      <c r="C478" s="12" t="s">
        <v>288</v>
      </c>
      <c r="D478" s="12" t="s">
        <v>67</v>
      </c>
      <c r="E478" s="17">
        <v>133793.4</v>
      </c>
      <c r="F478" s="17">
        <v>133793.4</v>
      </c>
    </row>
    <row r="479" spans="1:6" ht="47.25" outlineLevel="3">
      <c r="A479" s="11" t="s">
        <v>64</v>
      </c>
      <c r="B479" s="12" t="s">
        <v>305</v>
      </c>
      <c r="C479" s="12" t="s">
        <v>307</v>
      </c>
      <c r="D479" s="12"/>
      <c r="E479" s="13">
        <f t="shared" ref="E479:F479" si="182">E480</f>
        <v>220513.80000000002</v>
      </c>
      <c r="F479" s="13">
        <f t="shared" si="182"/>
        <v>224372.7</v>
      </c>
    </row>
    <row r="480" spans="1:6" ht="31.5" outlineLevel="5">
      <c r="A480" s="11" t="s">
        <v>66</v>
      </c>
      <c r="B480" s="12" t="s">
        <v>305</v>
      </c>
      <c r="C480" s="12" t="s">
        <v>307</v>
      </c>
      <c r="D480" s="12" t="s">
        <v>67</v>
      </c>
      <c r="E480" s="13">
        <f>224372.7-3858.9</f>
        <v>220513.80000000002</v>
      </c>
      <c r="F480" s="13">
        <v>224372.7</v>
      </c>
    </row>
    <row r="481" spans="1:6" ht="47.25" outlineLevel="3">
      <c r="A481" s="11" t="s">
        <v>68</v>
      </c>
      <c r="B481" s="12" t="s">
        <v>305</v>
      </c>
      <c r="C481" s="12" t="s">
        <v>308</v>
      </c>
      <c r="D481" s="12"/>
      <c r="E481" s="13">
        <f t="shared" ref="E481:F481" si="183">E482</f>
        <v>34271.100000000006</v>
      </c>
      <c r="F481" s="13">
        <f t="shared" si="183"/>
        <v>34006</v>
      </c>
    </row>
    <row r="482" spans="1:6" ht="31.5" outlineLevel="5">
      <c r="A482" s="11" t="s">
        <v>66</v>
      </c>
      <c r="B482" s="12" t="s">
        <v>305</v>
      </c>
      <c r="C482" s="12" t="s">
        <v>308</v>
      </c>
      <c r="D482" s="12" t="s">
        <v>67</v>
      </c>
      <c r="E482" s="17">
        <f>22990+10000-1043.7+3150-825.2</f>
        <v>34271.100000000006</v>
      </c>
      <c r="F482" s="13">
        <f>23340+10666</f>
        <v>34006</v>
      </c>
    </row>
    <row r="483" spans="1:6" ht="31.5" outlineLevel="3">
      <c r="A483" s="11" t="s">
        <v>252</v>
      </c>
      <c r="B483" s="12" t="s">
        <v>305</v>
      </c>
      <c r="C483" s="12" t="s">
        <v>309</v>
      </c>
      <c r="D483" s="12"/>
      <c r="E483" s="13">
        <f>E484</f>
        <v>1025.2</v>
      </c>
      <c r="F483" s="13"/>
    </row>
    <row r="484" spans="1:6" ht="31.5" outlineLevel="5">
      <c r="A484" s="11" t="s">
        <v>66</v>
      </c>
      <c r="B484" s="12" t="s">
        <v>305</v>
      </c>
      <c r="C484" s="12" t="s">
        <v>309</v>
      </c>
      <c r="D484" s="12" t="s">
        <v>67</v>
      </c>
      <c r="E484" s="13">
        <f>200+825.2</f>
        <v>1025.2</v>
      </c>
      <c r="F484" s="13"/>
    </row>
    <row r="485" spans="1:6" ht="157.5" outlineLevel="4">
      <c r="A485" s="11" t="s">
        <v>256</v>
      </c>
      <c r="B485" s="12" t="s">
        <v>305</v>
      </c>
      <c r="C485" s="12" t="s">
        <v>310</v>
      </c>
      <c r="D485" s="12"/>
      <c r="E485" s="13">
        <f t="shared" ref="E485:F485" si="184">E486</f>
        <v>2448.8000000000002</v>
      </c>
      <c r="F485" s="13">
        <f t="shared" si="184"/>
        <v>2448.8000000000002</v>
      </c>
    </row>
    <row r="486" spans="1:6" ht="31.5" outlineLevel="5">
      <c r="A486" s="11" t="s">
        <v>66</v>
      </c>
      <c r="B486" s="12" t="s">
        <v>305</v>
      </c>
      <c r="C486" s="12" t="s">
        <v>310</v>
      </c>
      <c r="D486" s="12" t="s">
        <v>67</v>
      </c>
      <c r="E486" s="13">
        <v>2448.8000000000002</v>
      </c>
      <c r="F486" s="13">
        <v>2448.8000000000002</v>
      </c>
    </row>
    <row r="487" spans="1:6" ht="78.75" outlineLevel="4">
      <c r="A487" s="11" t="s">
        <v>285</v>
      </c>
      <c r="B487" s="12" t="s">
        <v>305</v>
      </c>
      <c r="C487" s="12" t="s">
        <v>289</v>
      </c>
      <c r="D487" s="12"/>
      <c r="E487" s="13">
        <f t="shared" ref="E487:F487" si="185">E488</f>
        <v>1700985</v>
      </c>
      <c r="F487" s="13">
        <f t="shared" si="185"/>
        <v>1700985</v>
      </c>
    </row>
    <row r="488" spans="1:6" ht="31.5" outlineLevel="5">
      <c r="A488" s="11" t="s">
        <v>66</v>
      </c>
      <c r="B488" s="12" t="s">
        <v>305</v>
      </c>
      <c r="C488" s="12" t="s">
        <v>289</v>
      </c>
      <c r="D488" s="12" t="s">
        <v>67</v>
      </c>
      <c r="E488" s="13">
        <v>1700985</v>
      </c>
      <c r="F488" s="13">
        <v>1700985</v>
      </c>
    </row>
    <row r="489" spans="1:6" ht="15.75" outlineLevel="2">
      <c r="A489" s="11" t="s">
        <v>290</v>
      </c>
      <c r="B489" s="12" t="s">
        <v>305</v>
      </c>
      <c r="C489" s="12" t="s">
        <v>291</v>
      </c>
      <c r="D489" s="12"/>
      <c r="E489" s="13">
        <f>E490+E492+E494+E496+E498+E500+E502</f>
        <v>204780</v>
      </c>
      <c r="F489" s="13">
        <f>F490+F492+F494+F496+F498+F500+F502</f>
        <v>203586.3</v>
      </c>
    </row>
    <row r="490" spans="1:6" ht="78.75" outlineLevel="3">
      <c r="A490" s="11" t="s">
        <v>311</v>
      </c>
      <c r="B490" s="12" t="s">
        <v>305</v>
      </c>
      <c r="C490" s="12" t="s">
        <v>312</v>
      </c>
      <c r="D490" s="12"/>
      <c r="E490" s="13">
        <f t="shared" ref="E490:F490" si="186">E491</f>
        <v>500</v>
      </c>
      <c r="F490" s="13">
        <f t="shared" si="186"/>
        <v>500</v>
      </c>
    </row>
    <row r="491" spans="1:6" ht="31.5" outlineLevel="5">
      <c r="A491" s="11" t="s">
        <v>66</v>
      </c>
      <c r="B491" s="12" t="s">
        <v>305</v>
      </c>
      <c r="C491" s="12" t="s">
        <v>312</v>
      </c>
      <c r="D491" s="12" t="s">
        <v>67</v>
      </c>
      <c r="E491" s="13">
        <v>500</v>
      </c>
      <c r="F491" s="13">
        <v>500</v>
      </c>
    </row>
    <row r="492" spans="1:6" ht="31.5" outlineLevel="3">
      <c r="A492" s="11" t="s">
        <v>313</v>
      </c>
      <c r="B492" s="12" t="s">
        <v>305</v>
      </c>
      <c r="C492" s="12" t="s">
        <v>314</v>
      </c>
      <c r="D492" s="12"/>
      <c r="E492" s="13">
        <f t="shared" ref="E492:F492" si="187">E493</f>
        <v>1062</v>
      </c>
      <c r="F492" s="13">
        <f t="shared" si="187"/>
        <v>1062</v>
      </c>
    </row>
    <row r="493" spans="1:6" ht="31.5" outlineLevel="5">
      <c r="A493" s="11" t="s">
        <v>66</v>
      </c>
      <c r="B493" s="12" t="s">
        <v>305</v>
      </c>
      <c r="C493" s="12" t="s">
        <v>314</v>
      </c>
      <c r="D493" s="12" t="s">
        <v>67</v>
      </c>
      <c r="E493" s="13">
        <v>1062</v>
      </c>
      <c r="F493" s="13">
        <v>1062</v>
      </c>
    </row>
    <row r="494" spans="1:6" ht="47.25" outlineLevel="3">
      <c r="A494" s="11" t="s">
        <v>292</v>
      </c>
      <c r="B494" s="12" t="s">
        <v>305</v>
      </c>
      <c r="C494" s="12" t="s">
        <v>293</v>
      </c>
      <c r="D494" s="12"/>
      <c r="E494" s="13">
        <f t="shared" ref="E494:F494" si="188">E495</f>
        <v>20</v>
      </c>
      <c r="F494" s="13">
        <f t="shared" si="188"/>
        <v>20</v>
      </c>
    </row>
    <row r="495" spans="1:6" ht="31.5" outlineLevel="5">
      <c r="A495" s="11" t="s">
        <v>66</v>
      </c>
      <c r="B495" s="12" t="s">
        <v>305</v>
      </c>
      <c r="C495" s="12" t="s">
        <v>293</v>
      </c>
      <c r="D495" s="12" t="s">
        <v>67</v>
      </c>
      <c r="E495" s="13">
        <v>20</v>
      </c>
      <c r="F495" s="13">
        <v>20</v>
      </c>
    </row>
    <row r="496" spans="1:6" ht="47.25" outlineLevel="3">
      <c r="A496" s="11" t="s">
        <v>315</v>
      </c>
      <c r="B496" s="12" t="s">
        <v>305</v>
      </c>
      <c r="C496" s="12" t="s">
        <v>316</v>
      </c>
      <c r="D496" s="12"/>
      <c r="E496" s="13">
        <f t="shared" ref="E496:F496" si="189">E497</f>
        <v>19317.5</v>
      </c>
      <c r="F496" s="13">
        <f t="shared" si="189"/>
        <v>19317.5</v>
      </c>
    </row>
    <row r="497" spans="1:6" ht="31.5" outlineLevel="5">
      <c r="A497" s="11" t="s">
        <v>66</v>
      </c>
      <c r="B497" s="12" t="s">
        <v>305</v>
      </c>
      <c r="C497" s="12" t="s">
        <v>316</v>
      </c>
      <c r="D497" s="12" t="s">
        <v>67</v>
      </c>
      <c r="E497" s="13">
        <v>19317.5</v>
      </c>
      <c r="F497" s="13">
        <v>19317.5</v>
      </c>
    </row>
    <row r="498" spans="1:6" ht="47.25" outlineLevel="3">
      <c r="A498" s="11" t="s">
        <v>64</v>
      </c>
      <c r="B498" s="12" t="s">
        <v>305</v>
      </c>
      <c r="C498" s="12" t="s">
        <v>317</v>
      </c>
      <c r="D498" s="12"/>
      <c r="E498" s="13">
        <f t="shared" ref="E498:F498" si="190">E499</f>
        <v>182304.5</v>
      </c>
      <c r="F498" s="13">
        <f t="shared" si="190"/>
        <v>182304.5</v>
      </c>
    </row>
    <row r="499" spans="1:6" ht="31.5" outlineLevel="5">
      <c r="A499" s="11" t="s">
        <v>66</v>
      </c>
      <c r="B499" s="12" t="s">
        <v>305</v>
      </c>
      <c r="C499" s="12" t="s">
        <v>317</v>
      </c>
      <c r="D499" s="12" t="s">
        <v>67</v>
      </c>
      <c r="E499" s="13">
        <v>182304.5</v>
      </c>
      <c r="F499" s="13">
        <v>182304.5</v>
      </c>
    </row>
    <row r="500" spans="1:6" ht="47.25" outlineLevel="3">
      <c r="A500" s="11" t="s">
        <v>68</v>
      </c>
      <c r="B500" s="12" t="s">
        <v>305</v>
      </c>
      <c r="C500" s="12" t="s">
        <v>318</v>
      </c>
      <c r="D500" s="12"/>
      <c r="E500" s="13">
        <f>E501</f>
        <v>1193.7</v>
      </c>
      <c r="F500" s="13"/>
    </row>
    <row r="501" spans="1:6" ht="31.5" outlineLevel="5">
      <c r="A501" s="11" t="s">
        <v>66</v>
      </c>
      <c r="B501" s="12" t="s">
        <v>305</v>
      </c>
      <c r="C501" s="12" t="s">
        <v>318</v>
      </c>
      <c r="D501" s="12" t="s">
        <v>67</v>
      </c>
      <c r="E501" s="17">
        <f>150+1043.7</f>
        <v>1193.7</v>
      </c>
      <c r="F501" s="13"/>
    </row>
    <row r="502" spans="1:6" ht="157.5" outlineLevel="4">
      <c r="A502" s="11" t="s">
        <v>256</v>
      </c>
      <c r="B502" s="12" t="s">
        <v>305</v>
      </c>
      <c r="C502" s="12" t="s">
        <v>319</v>
      </c>
      <c r="D502" s="12"/>
      <c r="E502" s="13">
        <f t="shared" ref="E502:F502" si="191">E503</f>
        <v>382.3</v>
      </c>
      <c r="F502" s="13">
        <f t="shared" si="191"/>
        <v>382.3</v>
      </c>
    </row>
    <row r="503" spans="1:6" ht="31.5" outlineLevel="5">
      <c r="A503" s="11" t="s">
        <v>66</v>
      </c>
      <c r="B503" s="12" t="s">
        <v>305</v>
      </c>
      <c r="C503" s="12" t="s">
        <v>319</v>
      </c>
      <c r="D503" s="12" t="s">
        <v>67</v>
      </c>
      <c r="E503" s="13">
        <v>382.3</v>
      </c>
      <c r="F503" s="13">
        <v>382.3</v>
      </c>
    </row>
    <row r="504" spans="1:6" ht="31.5" outlineLevel="2">
      <c r="A504" s="11" t="s">
        <v>294</v>
      </c>
      <c r="B504" s="12" t="s">
        <v>305</v>
      </c>
      <c r="C504" s="12" t="s">
        <v>295</v>
      </c>
      <c r="D504" s="12"/>
      <c r="E504" s="13">
        <f>E505</f>
        <v>18601.2</v>
      </c>
      <c r="F504" s="13">
        <f>F505</f>
        <v>18601.2</v>
      </c>
    </row>
    <row r="505" spans="1:6" ht="31.5" outlineLevel="4">
      <c r="A505" s="11" t="s">
        <v>296</v>
      </c>
      <c r="B505" s="12" t="s">
        <v>305</v>
      </c>
      <c r="C505" s="12" t="s">
        <v>297</v>
      </c>
      <c r="D505" s="12"/>
      <c r="E505" s="13">
        <f t="shared" ref="E505:F505" si="192">E506</f>
        <v>18601.2</v>
      </c>
      <c r="F505" s="13">
        <f t="shared" si="192"/>
        <v>18601.2</v>
      </c>
    </row>
    <row r="506" spans="1:6" ht="31.5" outlineLevel="5">
      <c r="A506" s="11" t="s">
        <v>66</v>
      </c>
      <c r="B506" s="12" t="s">
        <v>305</v>
      </c>
      <c r="C506" s="12" t="s">
        <v>297</v>
      </c>
      <c r="D506" s="12" t="s">
        <v>67</v>
      </c>
      <c r="E506" s="13">
        <v>18601.2</v>
      </c>
      <c r="F506" s="13">
        <v>18601.2</v>
      </c>
    </row>
    <row r="507" spans="1:6" ht="31.5" outlineLevel="2">
      <c r="A507" s="11" t="s">
        <v>232</v>
      </c>
      <c r="B507" s="12" t="s">
        <v>305</v>
      </c>
      <c r="C507" s="12" t="s">
        <v>298</v>
      </c>
      <c r="D507" s="12"/>
      <c r="E507" s="13">
        <f>E508+E510+E514+E6435</f>
        <v>87074.1</v>
      </c>
      <c r="F507" s="13">
        <f>F508+F510+F514+F6435</f>
        <v>87074.1</v>
      </c>
    </row>
    <row r="508" spans="1:6" ht="47.25" outlineLevel="3">
      <c r="A508" s="11" t="s">
        <v>64</v>
      </c>
      <c r="B508" s="12" t="s">
        <v>305</v>
      </c>
      <c r="C508" s="12" t="s">
        <v>299</v>
      </c>
      <c r="D508" s="12"/>
      <c r="E508" s="13">
        <f t="shared" ref="E508:F508" si="193">E509</f>
        <v>51958.6</v>
      </c>
      <c r="F508" s="13">
        <f t="shared" si="193"/>
        <v>51958.6</v>
      </c>
    </row>
    <row r="509" spans="1:6" ht="31.5" outlineLevel="5">
      <c r="A509" s="11" t="s">
        <v>66</v>
      </c>
      <c r="B509" s="12" t="s">
        <v>305</v>
      </c>
      <c r="C509" s="12" t="s">
        <v>299</v>
      </c>
      <c r="D509" s="12" t="s">
        <v>67</v>
      </c>
      <c r="E509" s="13">
        <v>51958.6</v>
      </c>
      <c r="F509" s="13">
        <v>51958.6</v>
      </c>
    </row>
    <row r="510" spans="1:6" ht="47.25" outlineLevel="3">
      <c r="A510" s="11" t="s">
        <v>224</v>
      </c>
      <c r="B510" s="12" t="s">
        <v>305</v>
      </c>
      <c r="C510" s="12" t="s">
        <v>300</v>
      </c>
      <c r="D510" s="12"/>
      <c r="E510" s="13">
        <f t="shared" ref="E510:F510" si="194">E511+E512+E513</f>
        <v>34965.5</v>
      </c>
      <c r="F510" s="13">
        <f t="shared" si="194"/>
        <v>34965.5</v>
      </c>
    </row>
    <row r="511" spans="1:6" ht="47.25" outlineLevel="5">
      <c r="A511" s="11" t="s">
        <v>18</v>
      </c>
      <c r="B511" s="12" t="s">
        <v>305</v>
      </c>
      <c r="C511" s="12" t="s">
        <v>300</v>
      </c>
      <c r="D511" s="12" t="s">
        <v>19</v>
      </c>
      <c r="E511" s="13">
        <v>32993.300000000003</v>
      </c>
      <c r="F511" s="13">
        <v>32993.300000000003</v>
      </c>
    </row>
    <row r="512" spans="1:6" ht="31.5" outlineLevel="5">
      <c r="A512" s="11" t="s">
        <v>24</v>
      </c>
      <c r="B512" s="12" t="s">
        <v>305</v>
      </c>
      <c r="C512" s="12" t="s">
        <v>300</v>
      </c>
      <c r="D512" s="12" t="s">
        <v>25</v>
      </c>
      <c r="E512" s="13">
        <v>1953.2</v>
      </c>
      <c r="F512" s="13">
        <v>1953.2</v>
      </c>
    </row>
    <row r="513" spans="1:6" ht="15.75" outlineLevel="5">
      <c r="A513" s="11" t="s">
        <v>28</v>
      </c>
      <c r="B513" s="12" t="s">
        <v>305</v>
      </c>
      <c r="C513" s="12" t="s">
        <v>300</v>
      </c>
      <c r="D513" s="12" t="s">
        <v>29</v>
      </c>
      <c r="E513" s="13">
        <v>19</v>
      </c>
      <c r="F513" s="13">
        <v>19</v>
      </c>
    </row>
    <row r="514" spans="1:6" ht="31.5" outlineLevel="3">
      <c r="A514" s="11" t="s">
        <v>237</v>
      </c>
      <c r="B514" s="12" t="s">
        <v>305</v>
      </c>
      <c r="C514" s="12" t="s">
        <v>301</v>
      </c>
      <c r="D514" s="12"/>
      <c r="E514" s="13">
        <f t="shared" ref="E514:F514" si="195">E515</f>
        <v>150</v>
      </c>
      <c r="F514" s="13">
        <f t="shared" si="195"/>
        <v>150</v>
      </c>
    </row>
    <row r="515" spans="1:6" ht="31.5" outlineLevel="5">
      <c r="A515" s="11" t="s">
        <v>24</v>
      </c>
      <c r="B515" s="12" t="s">
        <v>305</v>
      </c>
      <c r="C515" s="12" t="s">
        <v>301</v>
      </c>
      <c r="D515" s="12" t="s">
        <v>25</v>
      </c>
      <c r="E515" s="13">
        <v>150</v>
      </c>
      <c r="F515" s="13">
        <v>150</v>
      </c>
    </row>
    <row r="516" spans="1:6" ht="15.75" customHeight="1" outlineLevel="1">
      <c r="A516" s="11" t="s">
        <v>42</v>
      </c>
      <c r="B516" s="12" t="s">
        <v>305</v>
      </c>
      <c r="C516" s="12" t="s">
        <v>43</v>
      </c>
      <c r="D516" s="12"/>
      <c r="E516" s="13">
        <f t="shared" ref="E516:F518" si="196">E517</f>
        <v>784</v>
      </c>
      <c r="F516" s="13">
        <f t="shared" si="196"/>
        <v>784</v>
      </c>
    </row>
    <row r="517" spans="1:6" ht="31.5" outlineLevel="2">
      <c r="A517" s="11" t="s">
        <v>44</v>
      </c>
      <c r="B517" s="12" t="s">
        <v>305</v>
      </c>
      <c r="C517" s="12" t="s">
        <v>45</v>
      </c>
      <c r="D517" s="12"/>
      <c r="E517" s="13">
        <f t="shared" si="196"/>
        <v>784</v>
      </c>
      <c r="F517" s="13">
        <f t="shared" si="196"/>
        <v>784</v>
      </c>
    </row>
    <row r="518" spans="1:6" ht="47.25" outlineLevel="3">
      <c r="A518" s="11" t="s">
        <v>46</v>
      </c>
      <c r="B518" s="12" t="s">
        <v>305</v>
      </c>
      <c r="C518" s="12" t="s">
        <v>47</v>
      </c>
      <c r="D518" s="12"/>
      <c r="E518" s="13">
        <f t="shared" si="196"/>
        <v>784</v>
      </c>
      <c r="F518" s="13">
        <f t="shared" si="196"/>
        <v>784</v>
      </c>
    </row>
    <row r="519" spans="1:6" ht="31.5" outlineLevel="5">
      <c r="A519" s="11" t="s">
        <v>66</v>
      </c>
      <c r="B519" s="12" t="s">
        <v>305</v>
      </c>
      <c r="C519" s="12" t="s">
        <v>47</v>
      </c>
      <c r="D519" s="12" t="s">
        <v>67</v>
      </c>
      <c r="E519" s="13">
        <v>784</v>
      </c>
      <c r="F519" s="13">
        <v>784</v>
      </c>
    </row>
    <row r="520" spans="1:6" ht="47.25">
      <c r="A520" s="14" t="s">
        <v>320</v>
      </c>
      <c r="B520" s="15" t="s">
        <v>321</v>
      </c>
      <c r="C520" s="15"/>
      <c r="D520" s="15"/>
      <c r="E520" s="16">
        <f>E521+E525</f>
        <v>75014.399999999994</v>
      </c>
      <c r="F520" s="16">
        <f>F521+F525</f>
        <v>75610.599999999991</v>
      </c>
    </row>
    <row r="521" spans="1:6" ht="15.75" customHeight="1" outlineLevel="1">
      <c r="A521" s="11" t="s">
        <v>42</v>
      </c>
      <c r="B521" s="12" t="s">
        <v>321</v>
      </c>
      <c r="C521" s="12" t="s">
        <v>43</v>
      </c>
      <c r="D521" s="12"/>
      <c r="E521" s="13">
        <f t="shared" ref="E521:F523" si="197">E522</f>
        <v>40</v>
      </c>
      <c r="F521" s="13">
        <f t="shared" si="197"/>
        <v>40</v>
      </c>
    </row>
    <row r="522" spans="1:6" ht="31.5" outlineLevel="2">
      <c r="A522" s="11" t="s">
        <v>44</v>
      </c>
      <c r="B522" s="12" t="s">
        <v>321</v>
      </c>
      <c r="C522" s="12" t="s">
        <v>45</v>
      </c>
      <c r="D522" s="12"/>
      <c r="E522" s="13">
        <f t="shared" si="197"/>
        <v>40</v>
      </c>
      <c r="F522" s="13">
        <f t="shared" si="197"/>
        <v>40</v>
      </c>
    </row>
    <row r="523" spans="1:6" ht="47.25" outlineLevel="3">
      <c r="A523" s="11" t="s">
        <v>46</v>
      </c>
      <c r="B523" s="12" t="s">
        <v>321</v>
      </c>
      <c r="C523" s="12" t="s">
        <v>47</v>
      </c>
      <c r="D523" s="12"/>
      <c r="E523" s="13">
        <f t="shared" si="197"/>
        <v>40</v>
      </c>
      <c r="F523" s="13">
        <f t="shared" si="197"/>
        <v>40</v>
      </c>
    </row>
    <row r="524" spans="1:6" ht="31.5" outlineLevel="5">
      <c r="A524" s="11" t="s">
        <v>24</v>
      </c>
      <c r="B524" s="12" t="s">
        <v>321</v>
      </c>
      <c r="C524" s="12" t="s">
        <v>47</v>
      </c>
      <c r="D524" s="12" t="s">
        <v>25</v>
      </c>
      <c r="E524" s="13">
        <v>40</v>
      </c>
      <c r="F524" s="13">
        <v>40</v>
      </c>
    </row>
    <row r="525" spans="1:6" ht="15.75" outlineLevel="1">
      <c r="A525" s="11" t="s">
        <v>70</v>
      </c>
      <c r="B525" s="12" t="s">
        <v>321</v>
      </c>
      <c r="C525" s="12" t="s">
        <v>71</v>
      </c>
      <c r="D525" s="12"/>
      <c r="E525" s="13">
        <f t="shared" ref="E525:F525" si="198">E526+E533+E542+E547</f>
        <v>74974.399999999994</v>
      </c>
      <c r="F525" s="13">
        <f t="shared" si="198"/>
        <v>75570.599999999991</v>
      </c>
    </row>
    <row r="526" spans="1:6" ht="31.5" outlineLevel="2">
      <c r="A526" s="11" t="s">
        <v>322</v>
      </c>
      <c r="B526" s="12" t="s">
        <v>321</v>
      </c>
      <c r="C526" s="12" t="s">
        <v>323</v>
      </c>
      <c r="D526" s="12"/>
      <c r="E526" s="13">
        <f t="shared" ref="E526:F526" si="199">E527+E529+E531</f>
        <v>4105.5</v>
      </c>
      <c r="F526" s="13">
        <f t="shared" si="199"/>
        <v>3502.7</v>
      </c>
    </row>
    <row r="527" spans="1:6" ht="63" outlineLevel="3">
      <c r="A527" s="11" t="s">
        <v>324</v>
      </c>
      <c r="B527" s="12" t="s">
        <v>321</v>
      </c>
      <c r="C527" s="12" t="s">
        <v>325</v>
      </c>
      <c r="D527" s="12"/>
      <c r="E527" s="13">
        <f t="shared" ref="E527:F527" si="200">E528</f>
        <v>480.5</v>
      </c>
      <c r="F527" s="13">
        <f t="shared" si="200"/>
        <v>505.5</v>
      </c>
    </row>
    <row r="528" spans="1:6" ht="31.5" outlineLevel="5">
      <c r="A528" s="11" t="s">
        <v>24</v>
      </c>
      <c r="B528" s="12" t="s">
        <v>321</v>
      </c>
      <c r="C528" s="12" t="s">
        <v>325</v>
      </c>
      <c r="D528" s="12" t="s">
        <v>25</v>
      </c>
      <c r="E528" s="13">
        <v>480.5</v>
      </c>
      <c r="F528" s="13">
        <v>505.5</v>
      </c>
    </row>
    <row r="529" spans="1:6" ht="63" outlineLevel="3">
      <c r="A529" s="11" t="s">
        <v>326</v>
      </c>
      <c r="B529" s="12" t="s">
        <v>321</v>
      </c>
      <c r="C529" s="12" t="s">
        <v>327</v>
      </c>
      <c r="D529" s="12"/>
      <c r="E529" s="13">
        <f t="shared" ref="E529:F529" si="201">E530</f>
        <v>147</v>
      </c>
      <c r="F529" s="13">
        <f t="shared" si="201"/>
        <v>147</v>
      </c>
    </row>
    <row r="530" spans="1:6" ht="31.5" outlineLevel="5">
      <c r="A530" s="11" t="s">
        <v>24</v>
      </c>
      <c r="B530" s="12" t="s">
        <v>321</v>
      </c>
      <c r="C530" s="12" t="s">
        <v>327</v>
      </c>
      <c r="D530" s="12" t="s">
        <v>25</v>
      </c>
      <c r="E530" s="13">
        <v>147</v>
      </c>
      <c r="F530" s="13">
        <v>147</v>
      </c>
    </row>
    <row r="531" spans="1:6" ht="78.75" outlineLevel="3">
      <c r="A531" s="11" t="s">
        <v>328</v>
      </c>
      <c r="B531" s="12" t="s">
        <v>321</v>
      </c>
      <c r="C531" s="12" t="s">
        <v>329</v>
      </c>
      <c r="D531" s="12"/>
      <c r="E531" s="13">
        <f t="shared" ref="E531:F531" si="202">E532</f>
        <v>3478</v>
      </c>
      <c r="F531" s="13">
        <f t="shared" si="202"/>
        <v>2850.2</v>
      </c>
    </row>
    <row r="532" spans="1:6" ht="31.5" outlineLevel="5">
      <c r="A532" s="11" t="s">
        <v>24</v>
      </c>
      <c r="B532" s="12" t="s">
        <v>321</v>
      </c>
      <c r="C532" s="12" t="s">
        <v>329</v>
      </c>
      <c r="D532" s="12" t="s">
        <v>25</v>
      </c>
      <c r="E532" s="17">
        <v>3478</v>
      </c>
      <c r="F532" s="13">
        <v>2850.2</v>
      </c>
    </row>
    <row r="533" spans="1:6" ht="15.75" outlineLevel="2">
      <c r="A533" s="11" t="s">
        <v>330</v>
      </c>
      <c r="B533" s="12" t="s">
        <v>321</v>
      </c>
      <c r="C533" s="12" t="s">
        <v>331</v>
      </c>
      <c r="D533" s="12"/>
      <c r="E533" s="13">
        <f t="shared" ref="E533:F533" si="203">E534+E536+E538+E540</f>
        <v>17274.5</v>
      </c>
      <c r="F533" s="13">
        <f t="shared" si="203"/>
        <v>18498.499999999996</v>
      </c>
    </row>
    <row r="534" spans="1:6" ht="47.25" outlineLevel="3">
      <c r="A534" s="11" t="s">
        <v>332</v>
      </c>
      <c r="B534" s="12" t="s">
        <v>321</v>
      </c>
      <c r="C534" s="12" t="s">
        <v>333</v>
      </c>
      <c r="D534" s="12"/>
      <c r="E534" s="13">
        <f t="shared" ref="E534:F534" si="204">E535</f>
        <v>8668.2999999999993</v>
      </c>
      <c r="F534" s="13">
        <f t="shared" si="204"/>
        <v>8740.5</v>
      </c>
    </row>
    <row r="535" spans="1:6" ht="31.5" outlineLevel="5">
      <c r="A535" s="11" t="s">
        <v>24</v>
      </c>
      <c r="B535" s="12" t="s">
        <v>321</v>
      </c>
      <c r="C535" s="12" t="s">
        <v>333</v>
      </c>
      <c r="D535" s="12" t="s">
        <v>25</v>
      </c>
      <c r="E535" s="13">
        <v>8668.2999999999993</v>
      </c>
      <c r="F535" s="13">
        <v>8740.5</v>
      </c>
    </row>
    <row r="536" spans="1:6" ht="31.5" outlineLevel="3">
      <c r="A536" s="11" t="s">
        <v>334</v>
      </c>
      <c r="B536" s="12" t="s">
        <v>321</v>
      </c>
      <c r="C536" s="12" t="s">
        <v>335</v>
      </c>
      <c r="D536" s="12"/>
      <c r="E536" s="13">
        <f t="shared" ref="E536:F536" si="205">E537</f>
        <v>7113.1</v>
      </c>
      <c r="F536" s="13">
        <f t="shared" si="205"/>
        <v>7709.3</v>
      </c>
    </row>
    <row r="537" spans="1:6" ht="31.5" outlineLevel="5">
      <c r="A537" s="11" t="s">
        <v>96</v>
      </c>
      <c r="B537" s="12" t="s">
        <v>321</v>
      </c>
      <c r="C537" s="12" t="s">
        <v>335</v>
      </c>
      <c r="D537" s="12" t="s">
        <v>97</v>
      </c>
      <c r="E537" s="13">
        <v>7113.1</v>
      </c>
      <c r="F537" s="13">
        <v>7709.3</v>
      </c>
    </row>
    <row r="538" spans="1:6" ht="47.25" outlineLevel="3">
      <c r="A538" s="11" t="s">
        <v>336</v>
      </c>
      <c r="B538" s="12" t="s">
        <v>321</v>
      </c>
      <c r="C538" s="12" t="s">
        <v>337</v>
      </c>
      <c r="D538" s="12"/>
      <c r="E538" s="13">
        <f t="shared" ref="E538:F538" si="206">E539</f>
        <v>1075</v>
      </c>
      <c r="F538" s="13">
        <f t="shared" si="206"/>
        <v>1630.6</v>
      </c>
    </row>
    <row r="539" spans="1:6" ht="31.5" outlineLevel="5">
      <c r="A539" s="11" t="s">
        <v>24</v>
      </c>
      <c r="B539" s="12" t="s">
        <v>321</v>
      </c>
      <c r="C539" s="12" t="s">
        <v>337</v>
      </c>
      <c r="D539" s="12" t="s">
        <v>25</v>
      </c>
      <c r="E539" s="13">
        <v>1075</v>
      </c>
      <c r="F539" s="13">
        <v>1630.6</v>
      </c>
    </row>
    <row r="540" spans="1:6" ht="47.25" outlineLevel="3">
      <c r="A540" s="11" t="s">
        <v>338</v>
      </c>
      <c r="B540" s="12" t="s">
        <v>321</v>
      </c>
      <c r="C540" s="12" t="s">
        <v>339</v>
      </c>
      <c r="D540" s="12"/>
      <c r="E540" s="13">
        <f t="shared" ref="E540:F540" si="207">E541</f>
        <v>418.1</v>
      </c>
      <c r="F540" s="13">
        <f t="shared" si="207"/>
        <v>418.1</v>
      </c>
    </row>
    <row r="541" spans="1:6" ht="31.5" outlineLevel="5">
      <c r="A541" s="11" t="s">
        <v>24</v>
      </c>
      <c r="B541" s="12" t="s">
        <v>321</v>
      </c>
      <c r="C541" s="12" t="s">
        <v>339</v>
      </c>
      <c r="D541" s="12" t="s">
        <v>25</v>
      </c>
      <c r="E541" s="13">
        <v>418.1</v>
      </c>
      <c r="F541" s="13">
        <v>418.1</v>
      </c>
    </row>
    <row r="542" spans="1:6" ht="15.75" outlineLevel="2">
      <c r="A542" s="11" t="s">
        <v>72</v>
      </c>
      <c r="B542" s="12" t="s">
        <v>321</v>
      </c>
      <c r="C542" s="12" t="s">
        <v>73</v>
      </c>
      <c r="D542" s="12"/>
      <c r="E542" s="13">
        <f t="shared" ref="E542:F542" si="208">E543+E545</f>
        <v>288.8</v>
      </c>
      <c r="F542" s="13">
        <f t="shared" si="208"/>
        <v>263.8</v>
      </c>
    </row>
    <row r="543" spans="1:6" ht="31.5" outlineLevel="3">
      <c r="A543" s="11" t="s">
        <v>76</v>
      </c>
      <c r="B543" s="12" t="s">
        <v>321</v>
      </c>
      <c r="C543" s="12" t="s">
        <v>77</v>
      </c>
      <c r="D543" s="12"/>
      <c r="E543" s="13">
        <f t="shared" ref="E543:F543" si="209">E544</f>
        <v>62.5</v>
      </c>
      <c r="F543" s="13">
        <f t="shared" si="209"/>
        <v>62.5</v>
      </c>
    </row>
    <row r="544" spans="1:6" ht="31.5" outlineLevel="5">
      <c r="A544" s="11" t="s">
        <v>24</v>
      </c>
      <c r="B544" s="12" t="s">
        <v>321</v>
      </c>
      <c r="C544" s="12" t="s">
        <v>77</v>
      </c>
      <c r="D544" s="12" t="s">
        <v>25</v>
      </c>
      <c r="E544" s="13">
        <v>62.5</v>
      </c>
      <c r="F544" s="13">
        <v>62.5</v>
      </c>
    </row>
    <row r="545" spans="1:6" ht="47.25" outlineLevel="3">
      <c r="A545" s="11" t="s">
        <v>340</v>
      </c>
      <c r="B545" s="12" t="s">
        <v>321</v>
      </c>
      <c r="C545" s="12" t="s">
        <v>341</v>
      </c>
      <c r="D545" s="12"/>
      <c r="E545" s="13">
        <f t="shared" ref="E545:F545" si="210">E546</f>
        <v>226.3</v>
      </c>
      <c r="F545" s="13">
        <f t="shared" si="210"/>
        <v>201.3</v>
      </c>
    </row>
    <row r="546" spans="1:6" ht="31.5" outlineLevel="5">
      <c r="A546" s="11" t="s">
        <v>24</v>
      </c>
      <c r="B546" s="12" t="s">
        <v>321</v>
      </c>
      <c r="C546" s="12" t="s">
        <v>341</v>
      </c>
      <c r="D546" s="12" t="s">
        <v>25</v>
      </c>
      <c r="E546" s="17">
        <v>226.3</v>
      </c>
      <c r="F546" s="13">
        <v>201.3</v>
      </c>
    </row>
    <row r="547" spans="1:6" ht="31.5" outlineLevel="2">
      <c r="A547" s="11" t="s">
        <v>232</v>
      </c>
      <c r="B547" s="12" t="s">
        <v>321</v>
      </c>
      <c r="C547" s="12" t="s">
        <v>342</v>
      </c>
      <c r="D547" s="12"/>
      <c r="E547" s="13">
        <f t="shared" ref="E547:F547" si="211">E548+E552+E555</f>
        <v>53305.599999999999</v>
      </c>
      <c r="F547" s="13">
        <f t="shared" si="211"/>
        <v>53305.599999999999</v>
      </c>
    </row>
    <row r="548" spans="1:6" ht="47.25" outlineLevel="3">
      <c r="A548" s="11" t="s">
        <v>64</v>
      </c>
      <c r="B548" s="12" t="s">
        <v>321</v>
      </c>
      <c r="C548" s="12" t="s">
        <v>343</v>
      </c>
      <c r="D548" s="12"/>
      <c r="E548" s="13">
        <f t="shared" ref="E548:F548" si="212">E549+E550+E551</f>
        <v>26669.1</v>
      </c>
      <c r="F548" s="13">
        <f t="shared" si="212"/>
        <v>26669.1</v>
      </c>
    </row>
    <row r="549" spans="1:6" ht="47.25" outlineLevel="5">
      <c r="A549" s="11" t="s">
        <v>18</v>
      </c>
      <c r="B549" s="12" t="s">
        <v>321</v>
      </c>
      <c r="C549" s="12" t="s">
        <v>343</v>
      </c>
      <c r="D549" s="12" t="s">
        <v>19</v>
      </c>
      <c r="E549" s="13">
        <v>24379.8</v>
      </c>
      <c r="F549" s="13">
        <v>24379.8</v>
      </c>
    </row>
    <row r="550" spans="1:6" ht="31.5" outlineLevel="5">
      <c r="A550" s="11" t="s">
        <v>24</v>
      </c>
      <c r="B550" s="12" t="s">
        <v>321</v>
      </c>
      <c r="C550" s="12" t="s">
        <v>343</v>
      </c>
      <c r="D550" s="12" t="s">
        <v>25</v>
      </c>
      <c r="E550" s="13">
        <v>2164.8000000000002</v>
      </c>
      <c r="F550" s="13">
        <v>2164.8000000000002</v>
      </c>
    </row>
    <row r="551" spans="1:6" ht="15.75" outlineLevel="5">
      <c r="A551" s="11" t="s">
        <v>28</v>
      </c>
      <c r="B551" s="12" t="s">
        <v>321</v>
      </c>
      <c r="C551" s="12" t="s">
        <v>343</v>
      </c>
      <c r="D551" s="12" t="s">
        <v>29</v>
      </c>
      <c r="E551" s="13">
        <v>124.5</v>
      </c>
      <c r="F551" s="13">
        <v>124.5</v>
      </c>
    </row>
    <row r="552" spans="1:6" ht="47.25" outlineLevel="3">
      <c r="A552" s="11" t="s">
        <v>224</v>
      </c>
      <c r="B552" s="12" t="s">
        <v>321</v>
      </c>
      <c r="C552" s="12" t="s">
        <v>344</v>
      </c>
      <c r="D552" s="12"/>
      <c r="E552" s="13">
        <f t="shared" ref="E552:F552" si="213">E553+E554</f>
        <v>25836.699999999997</v>
      </c>
      <c r="F552" s="13">
        <f t="shared" si="213"/>
        <v>25836.699999999997</v>
      </c>
    </row>
    <row r="553" spans="1:6" ht="47.25" outlineLevel="5">
      <c r="A553" s="11" t="s">
        <v>18</v>
      </c>
      <c r="B553" s="12" t="s">
        <v>321</v>
      </c>
      <c r="C553" s="12" t="s">
        <v>344</v>
      </c>
      <c r="D553" s="12" t="s">
        <v>19</v>
      </c>
      <c r="E553" s="13">
        <v>22006.1</v>
      </c>
      <c r="F553" s="13">
        <v>22006.1</v>
      </c>
    </row>
    <row r="554" spans="1:6" ht="31.5" outlineLevel="5">
      <c r="A554" s="11" t="s">
        <v>24</v>
      </c>
      <c r="B554" s="12" t="s">
        <v>321</v>
      </c>
      <c r="C554" s="12" t="s">
        <v>344</v>
      </c>
      <c r="D554" s="12" t="s">
        <v>25</v>
      </c>
      <c r="E554" s="13">
        <v>3830.6</v>
      </c>
      <c r="F554" s="13">
        <v>3830.6</v>
      </c>
    </row>
    <row r="555" spans="1:6" ht="31.5" outlineLevel="3">
      <c r="A555" s="11" t="s">
        <v>237</v>
      </c>
      <c r="B555" s="12" t="s">
        <v>321</v>
      </c>
      <c r="C555" s="12" t="s">
        <v>345</v>
      </c>
      <c r="D555" s="12"/>
      <c r="E555" s="13">
        <f t="shared" ref="E555:F555" si="214">E556+E557</f>
        <v>799.8</v>
      </c>
      <c r="F555" s="13">
        <f t="shared" si="214"/>
        <v>799.8</v>
      </c>
    </row>
    <row r="556" spans="1:6" ht="31.5" outlineLevel="5">
      <c r="A556" s="11" t="s">
        <v>24</v>
      </c>
      <c r="B556" s="12" t="s">
        <v>321</v>
      </c>
      <c r="C556" s="12" t="s">
        <v>345</v>
      </c>
      <c r="D556" s="12" t="s">
        <v>25</v>
      </c>
      <c r="E556" s="13">
        <v>7.3</v>
      </c>
      <c r="F556" s="13">
        <v>7.3</v>
      </c>
    </row>
    <row r="557" spans="1:6" ht="15.75" outlineLevel="5">
      <c r="A557" s="11" t="s">
        <v>28</v>
      </c>
      <c r="B557" s="12" t="s">
        <v>321</v>
      </c>
      <c r="C557" s="12" t="s">
        <v>345</v>
      </c>
      <c r="D557" s="12" t="s">
        <v>29</v>
      </c>
      <c r="E557" s="13">
        <v>792.5</v>
      </c>
      <c r="F557" s="13">
        <v>792.5</v>
      </c>
    </row>
    <row r="558" spans="1:6" ht="31.5">
      <c r="A558" s="14" t="s">
        <v>346</v>
      </c>
      <c r="B558" s="15" t="s">
        <v>347</v>
      </c>
      <c r="C558" s="15"/>
      <c r="D558" s="15"/>
      <c r="E558" s="16">
        <f t="shared" ref="E558:F558" si="215">E559+E573</f>
        <v>298601.5</v>
      </c>
      <c r="F558" s="16">
        <f t="shared" si="215"/>
        <v>389121.3</v>
      </c>
    </row>
    <row r="559" spans="1:6" ht="31.5" outlineLevel="1">
      <c r="A559" s="11" t="s">
        <v>193</v>
      </c>
      <c r="B559" s="12" t="s">
        <v>347</v>
      </c>
      <c r="C559" s="12" t="s">
        <v>194</v>
      </c>
      <c r="D559" s="12"/>
      <c r="E559" s="13">
        <f t="shared" ref="E559:F559" si="216">E560+E566+E563</f>
        <v>143825.4</v>
      </c>
      <c r="F559" s="13">
        <f t="shared" si="216"/>
        <v>156016.6</v>
      </c>
    </row>
    <row r="560" spans="1:6" ht="15.75" outlineLevel="2">
      <c r="A560" s="11" t="s">
        <v>195</v>
      </c>
      <c r="B560" s="12" t="s">
        <v>347</v>
      </c>
      <c r="C560" s="12" t="s">
        <v>196</v>
      </c>
      <c r="D560" s="12"/>
      <c r="E560" s="13">
        <f t="shared" ref="E560:F561" si="217">E561</f>
        <v>350</v>
      </c>
      <c r="F560" s="13">
        <f t="shared" si="217"/>
        <v>310</v>
      </c>
    </row>
    <row r="561" spans="1:6" ht="63" outlineLevel="3">
      <c r="A561" s="11" t="s">
        <v>348</v>
      </c>
      <c r="B561" s="12" t="s">
        <v>347</v>
      </c>
      <c r="C561" s="12" t="s">
        <v>349</v>
      </c>
      <c r="D561" s="12"/>
      <c r="E561" s="13">
        <f t="shared" si="217"/>
        <v>350</v>
      </c>
      <c r="F561" s="13">
        <f t="shared" si="217"/>
        <v>310</v>
      </c>
    </row>
    <row r="562" spans="1:6" ht="31.5" outlineLevel="5">
      <c r="A562" s="11" t="s">
        <v>24</v>
      </c>
      <c r="B562" s="12" t="s">
        <v>347</v>
      </c>
      <c r="C562" s="12" t="s">
        <v>349</v>
      </c>
      <c r="D562" s="12" t="s">
        <v>25</v>
      </c>
      <c r="E562" s="13">
        <v>350</v>
      </c>
      <c r="F562" s="13">
        <v>310</v>
      </c>
    </row>
    <row r="563" spans="1:6" ht="15.75" outlineLevel="2">
      <c r="A563" s="11" t="s">
        <v>350</v>
      </c>
      <c r="B563" s="12" t="s">
        <v>347</v>
      </c>
      <c r="C563" s="12" t="s">
        <v>351</v>
      </c>
      <c r="D563" s="12"/>
      <c r="E563" s="13">
        <f t="shared" ref="E563:F564" si="218">E564</f>
        <v>97779.7</v>
      </c>
      <c r="F563" s="13">
        <f t="shared" si="218"/>
        <v>109970.9</v>
      </c>
    </row>
    <row r="564" spans="1:6" ht="31.5" customHeight="1" outlineLevel="3">
      <c r="A564" s="11" t="s">
        <v>352</v>
      </c>
      <c r="B564" s="12" t="s">
        <v>347</v>
      </c>
      <c r="C564" s="12" t="s">
        <v>353</v>
      </c>
      <c r="D564" s="12"/>
      <c r="E564" s="13">
        <f t="shared" si="218"/>
        <v>97779.7</v>
      </c>
      <c r="F564" s="13">
        <f t="shared" si="218"/>
        <v>109970.9</v>
      </c>
    </row>
    <row r="565" spans="1:6" ht="15.75" outlineLevel="5">
      <c r="A565" s="11" t="s">
        <v>354</v>
      </c>
      <c r="B565" s="12" t="s">
        <v>347</v>
      </c>
      <c r="C565" s="12" t="s">
        <v>353</v>
      </c>
      <c r="D565" s="12" t="s">
        <v>355</v>
      </c>
      <c r="E565" s="13">
        <v>97779.7</v>
      </c>
      <c r="F565" s="13">
        <v>109970.9</v>
      </c>
    </row>
    <row r="566" spans="1:6" ht="31.5" outlineLevel="2">
      <c r="A566" s="11" t="s">
        <v>264</v>
      </c>
      <c r="B566" s="12" t="s">
        <v>347</v>
      </c>
      <c r="C566" s="12" t="s">
        <v>265</v>
      </c>
      <c r="D566" s="12"/>
      <c r="E566" s="13">
        <f t="shared" ref="E566:F566" si="219">E567+E570</f>
        <v>45695.7</v>
      </c>
      <c r="F566" s="13">
        <f t="shared" si="219"/>
        <v>45735.700000000004</v>
      </c>
    </row>
    <row r="567" spans="1:6" ht="47.25" outlineLevel="3">
      <c r="A567" s="11" t="s">
        <v>224</v>
      </c>
      <c r="B567" s="12" t="s">
        <v>347</v>
      </c>
      <c r="C567" s="12" t="s">
        <v>266</v>
      </c>
      <c r="D567" s="12"/>
      <c r="E567" s="13">
        <f t="shared" ref="E567:F567" si="220">E568+E569</f>
        <v>45579.199999999997</v>
      </c>
      <c r="F567" s="13">
        <f t="shared" si="220"/>
        <v>45619.200000000004</v>
      </c>
    </row>
    <row r="568" spans="1:6" ht="47.25" outlineLevel="5">
      <c r="A568" s="11" t="s">
        <v>18</v>
      </c>
      <c r="B568" s="12" t="s">
        <v>347</v>
      </c>
      <c r="C568" s="12" t="s">
        <v>266</v>
      </c>
      <c r="D568" s="12" t="s">
        <v>19</v>
      </c>
      <c r="E568" s="13">
        <v>40608.699999999997</v>
      </c>
      <c r="F568" s="13">
        <v>40571.800000000003</v>
      </c>
    </row>
    <row r="569" spans="1:6" ht="31.5" outlineLevel="5">
      <c r="A569" s="11" t="s">
        <v>24</v>
      </c>
      <c r="B569" s="12" t="s">
        <v>347</v>
      </c>
      <c r="C569" s="12" t="s">
        <v>266</v>
      </c>
      <c r="D569" s="12" t="s">
        <v>25</v>
      </c>
      <c r="E569" s="13">
        <f>5172.4-201.9</f>
        <v>4970.5</v>
      </c>
      <c r="F569" s="13">
        <f>5249.3-201.9</f>
        <v>5047.4000000000005</v>
      </c>
    </row>
    <row r="570" spans="1:6" ht="31.5" outlineLevel="3">
      <c r="A570" s="11" t="s">
        <v>237</v>
      </c>
      <c r="B570" s="12" t="s">
        <v>347</v>
      </c>
      <c r="C570" s="12" t="s">
        <v>267</v>
      </c>
      <c r="D570" s="12"/>
      <c r="E570" s="13">
        <f t="shared" ref="E570:F570" si="221">E571+E572</f>
        <v>116.5</v>
      </c>
      <c r="F570" s="13">
        <f t="shared" si="221"/>
        <v>116.5</v>
      </c>
    </row>
    <row r="571" spans="1:6" ht="31.5" outlineLevel="5">
      <c r="A571" s="11" t="s">
        <v>24</v>
      </c>
      <c r="B571" s="12" t="s">
        <v>347</v>
      </c>
      <c r="C571" s="12" t="s">
        <v>267</v>
      </c>
      <c r="D571" s="12" t="s">
        <v>25</v>
      </c>
      <c r="E571" s="13">
        <v>50</v>
      </c>
      <c r="F571" s="13">
        <v>50</v>
      </c>
    </row>
    <row r="572" spans="1:6" ht="15.75" outlineLevel="5">
      <c r="A572" s="11" t="s">
        <v>28</v>
      </c>
      <c r="B572" s="12" t="s">
        <v>347</v>
      </c>
      <c r="C572" s="12" t="s">
        <v>267</v>
      </c>
      <c r="D572" s="12" t="s">
        <v>29</v>
      </c>
      <c r="E572" s="13">
        <v>66.5</v>
      </c>
      <c r="F572" s="13">
        <v>66.5</v>
      </c>
    </row>
    <row r="573" spans="1:6" ht="15.75" outlineLevel="1">
      <c r="A573" s="11" t="s">
        <v>14</v>
      </c>
      <c r="B573" s="12" t="s">
        <v>347</v>
      </c>
      <c r="C573" s="12" t="s">
        <v>15</v>
      </c>
      <c r="D573" s="12"/>
      <c r="E573" s="13">
        <f t="shared" ref="E573:F573" si="222">E574+E576+E578+E580</f>
        <v>154776.1</v>
      </c>
      <c r="F573" s="13">
        <f t="shared" si="222"/>
        <v>233104.69999999998</v>
      </c>
    </row>
    <row r="574" spans="1:6" ht="31.5" outlineLevel="4">
      <c r="A574" s="11" t="s">
        <v>126</v>
      </c>
      <c r="B574" s="12" t="s">
        <v>347</v>
      </c>
      <c r="C574" s="12" t="s">
        <v>127</v>
      </c>
      <c r="D574" s="12"/>
      <c r="E574" s="13">
        <f t="shared" ref="E574:F574" si="223">E575</f>
        <v>51200</v>
      </c>
      <c r="F574" s="13">
        <f t="shared" si="223"/>
        <v>42129.7</v>
      </c>
    </row>
    <row r="575" spans="1:6" ht="15.75" outlineLevel="5">
      <c r="A575" s="11" t="s">
        <v>28</v>
      </c>
      <c r="B575" s="12" t="s">
        <v>347</v>
      </c>
      <c r="C575" s="12" t="s">
        <v>127</v>
      </c>
      <c r="D575" s="12" t="s">
        <v>29</v>
      </c>
      <c r="E575" s="13">
        <f>61200-10000</f>
        <v>51200</v>
      </c>
      <c r="F575" s="13">
        <f>60000-17870.3</f>
        <v>42129.7</v>
      </c>
    </row>
    <row r="576" spans="1:6" ht="15.75" outlineLevel="4">
      <c r="A576" s="11" t="s">
        <v>356</v>
      </c>
      <c r="B576" s="12" t="s">
        <v>347</v>
      </c>
      <c r="C576" s="12" t="s">
        <v>357</v>
      </c>
      <c r="D576" s="12"/>
      <c r="E576" s="13">
        <f t="shared" ref="E576:F576" si="224">E577</f>
        <v>15000</v>
      </c>
      <c r="F576" s="13">
        <f t="shared" si="224"/>
        <v>15000</v>
      </c>
    </row>
    <row r="577" spans="1:6" ht="15.75" outlineLevel="5">
      <c r="A577" s="11" t="s">
        <v>28</v>
      </c>
      <c r="B577" s="12" t="s">
        <v>347</v>
      </c>
      <c r="C577" s="12" t="s">
        <v>357</v>
      </c>
      <c r="D577" s="12" t="s">
        <v>29</v>
      </c>
      <c r="E577" s="13">
        <v>15000</v>
      </c>
      <c r="F577" s="13">
        <v>15000</v>
      </c>
    </row>
    <row r="578" spans="1:6" ht="157.5" outlineLevel="4">
      <c r="A578" s="11" t="s">
        <v>358</v>
      </c>
      <c r="B578" s="12" t="s">
        <v>347</v>
      </c>
      <c r="C578" s="12" t="s">
        <v>359</v>
      </c>
      <c r="D578" s="12"/>
      <c r="E578" s="13">
        <f t="shared" ref="E578:F578" si="225">E579</f>
        <v>3388.4999999999995</v>
      </c>
      <c r="F578" s="13">
        <f t="shared" si="225"/>
        <v>2767.2</v>
      </c>
    </row>
    <row r="579" spans="1:6" ht="15.75" outlineLevel="5">
      <c r="A579" s="11" t="s">
        <v>28</v>
      </c>
      <c r="B579" s="12" t="s">
        <v>347</v>
      </c>
      <c r="C579" s="12" t="s">
        <v>359</v>
      </c>
      <c r="D579" s="12" t="s">
        <v>29</v>
      </c>
      <c r="E579" s="13">
        <f>7104.9-3716.4</f>
        <v>3388.4999999999995</v>
      </c>
      <c r="F579" s="13">
        <v>2767.2</v>
      </c>
    </row>
    <row r="580" spans="1:6" ht="15.75" outlineLevel="4">
      <c r="A580" s="11" t="s">
        <v>360</v>
      </c>
      <c r="B580" s="12" t="s">
        <v>347</v>
      </c>
      <c r="C580" s="12" t="s">
        <v>361</v>
      </c>
      <c r="D580" s="12"/>
      <c r="E580" s="13">
        <f>E581</f>
        <v>85187.6</v>
      </c>
      <c r="F580" s="13">
        <f>F581</f>
        <v>173207.8</v>
      </c>
    </row>
    <row r="581" spans="1:6" ht="15.75" outlineLevel="5">
      <c r="A581" s="11" t="s">
        <v>28</v>
      </c>
      <c r="B581" s="12" t="s">
        <v>347</v>
      </c>
      <c r="C581" s="12" t="s">
        <v>361</v>
      </c>
      <c r="D581" s="12" t="s">
        <v>29</v>
      </c>
      <c r="E581" s="13">
        <v>85187.6</v>
      </c>
      <c r="F581" s="13">
        <v>173207.8</v>
      </c>
    </row>
    <row r="582" spans="1:6" ht="15.75">
      <c r="A582" s="19" t="s">
        <v>362</v>
      </c>
      <c r="B582" s="20"/>
      <c r="C582" s="20"/>
      <c r="D582" s="20"/>
      <c r="E582" s="21">
        <f>E14+E26+E43+E139+E223+E268+E347+E376+E406+E426+E472+E520+E558+E341</f>
        <v>8132680.3000000007</v>
      </c>
      <c r="F582" s="21">
        <f>F14+F26+F43+F139+F223+F268+F347+F376+F406+F426+F472+F520+F558+F341</f>
        <v>7868571.8999999994</v>
      </c>
    </row>
    <row r="583" spans="1:6" ht="12.75" customHeight="1">
      <c r="A583" s="22"/>
      <c r="B583" s="23"/>
      <c r="C583" s="23"/>
      <c r="D583" s="23"/>
      <c r="E583" s="24"/>
      <c r="F583" s="24"/>
    </row>
  </sheetData>
  <autoFilter ref="A13:F582"/>
  <mergeCells count="9">
    <mergeCell ref="A8:F8"/>
    <mergeCell ref="A9:F9"/>
    <mergeCell ref="A11:F11"/>
    <mergeCell ref="A1:F1"/>
    <mergeCell ref="A2:F2"/>
    <mergeCell ref="A3:F3"/>
    <mergeCell ref="A4:F4"/>
    <mergeCell ref="A6:F6"/>
    <mergeCell ref="A7:F7"/>
  </mergeCells>
  <pageMargins left="0.39370078740157483" right="0.19685039370078741" top="0.39370078740157483" bottom="0.39370078740157483" header="0.31496062992125984" footer="0.19685039370078741"/>
  <pageSetup paperSize="9" scale="70" firstPageNumber="39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2020-2021 (сессия декабрь)</vt:lpstr>
      <vt:lpstr>'2020-2021 (сессия декабрь)'!Заголовки_для_печати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Васильевич Корнюхов</dc:creator>
  <cp:lastModifiedBy>Filippov-AF</cp:lastModifiedBy>
  <cp:lastPrinted>2019-12-10T13:36:50Z</cp:lastPrinted>
  <dcterms:created xsi:type="dcterms:W3CDTF">2019-11-26T06:34:14Z</dcterms:created>
  <dcterms:modified xsi:type="dcterms:W3CDTF">2019-12-10T13:37:55Z</dcterms:modified>
</cp:coreProperties>
</file>